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Тернопіль ОПП та НП Дизайн\"/>
    </mc:Choice>
  </mc:AlternateContent>
  <bookViews>
    <workbookView xWindow="0" yWindow="0" windowWidth="23040" windowHeight="9072" activeTab="1"/>
  </bookViews>
  <sheets>
    <sheet name="Титулка ФМБ" sheetId="1" r:id="rId1"/>
    <sheet name="фаховий молодший бакалавр" sheetId="3" r:id="rId2"/>
    <sheet name="Титул ЗФН" sheetId="4" r:id="rId3"/>
    <sheet name="НП ЗФН" sheetId="5" r:id="rId4"/>
    <sheet name="Титул ДУАЛЬНА" sheetId="6" r:id="rId5"/>
    <sheet name="НП ДУАЛЬНА" sheetId="7" r:id="rId6"/>
  </sheets>
  <definedNames>
    <definedName name="_xlnm.Print_Area" localSheetId="1">'фаховий молодший бакалавр'!$A$1:$AJ$82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5" l="1"/>
  <c r="AD51" i="5"/>
  <c r="AD52" i="5"/>
  <c r="AD53" i="5"/>
  <c r="AD54" i="5"/>
  <c r="Y23" i="7"/>
  <c r="W23" i="7"/>
  <c r="U23" i="7"/>
  <c r="S23" i="7"/>
  <c r="Q23" i="7"/>
  <c r="Y54" i="7"/>
  <c r="W54" i="7"/>
  <c r="U54" i="7"/>
  <c r="S54" i="7"/>
  <c r="Q54" i="7"/>
  <c r="Y48" i="7"/>
  <c r="W48" i="7"/>
  <c r="U48" i="7"/>
  <c r="S48" i="7"/>
  <c r="Q48" i="7"/>
  <c r="Y55" i="5"/>
  <c r="W55" i="5"/>
  <c r="U55" i="5"/>
  <c r="S55" i="5"/>
  <c r="Q55" i="5"/>
  <c r="Z49" i="5"/>
  <c r="AA49" i="5"/>
  <c r="Y49" i="5"/>
  <c r="W49" i="5"/>
  <c r="U49" i="5"/>
  <c r="S49" i="5"/>
  <c r="Q49" i="5"/>
  <c r="Q57" i="7" l="1"/>
  <c r="S57" i="7"/>
  <c r="Y57" i="7"/>
  <c r="W57" i="7"/>
  <c r="U57" i="7"/>
  <c r="AG58" i="5"/>
  <c r="AA24" i="5"/>
  <c r="Y24" i="5"/>
  <c r="Y58" i="5" s="1"/>
  <c r="W24" i="5"/>
  <c r="W58" i="5" s="1"/>
  <c r="U24" i="5"/>
  <c r="U58" i="5" s="1"/>
  <c r="S24" i="5"/>
  <c r="S58" i="5" s="1"/>
  <c r="Q24" i="5"/>
  <c r="Q58" i="5" s="1"/>
  <c r="AA54" i="7"/>
  <c r="AA48" i="7"/>
  <c r="AA23" i="7"/>
  <c r="AA55" i="5"/>
  <c r="AF58" i="3"/>
  <c r="AA58" i="3"/>
  <c r="Y58" i="3"/>
  <c r="W58" i="3"/>
  <c r="U58" i="3"/>
  <c r="Q58" i="3"/>
  <c r="Z55" i="3"/>
  <c r="Z58" i="3" s="1"/>
  <c r="X55" i="3"/>
  <c r="V55" i="3"/>
  <c r="T55" i="3"/>
  <c r="R55" i="3"/>
  <c r="P55" i="3"/>
  <c r="Z49" i="3"/>
  <c r="X49" i="3"/>
  <c r="V49" i="3"/>
  <c r="V58" i="3" s="1"/>
  <c r="T49" i="3"/>
  <c r="R49" i="3"/>
  <c r="P49" i="3"/>
  <c r="Z24" i="3"/>
  <c r="X24" i="3"/>
  <c r="V24" i="3"/>
  <c r="T24" i="3"/>
  <c r="R24" i="3"/>
  <c r="P24" i="3"/>
  <c r="R58" i="3" l="1"/>
  <c r="T58" i="3"/>
  <c r="P58" i="3"/>
  <c r="X58" i="3"/>
  <c r="AA57" i="7"/>
  <c r="AA58" i="5"/>
  <c r="M30" i="5"/>
  <c r="AL57" i="7" l="1"/>
  <c r="AK57" i="7"/>
  <c r="AJ57" i="7"/>
  <c r="AI57" i="7"/>
  <c r="AH57" i="7"/>
  <c r="AG57" i="7"/>
  <c r="H22" i="7"/>
  <c r="J22" i="7"/>
  <c r="O22" i="7" l="1"/>
  <c r="AB62" i="7"/>
  <c r="AB61" i="7"/>
  <c r="AB60" i="7"/>
  <c r="AB59" i="7"/>
  <c r="AB58" i="7"/>
  <c r="F57" i="7"/>
  <c r="E57" i="7"/>
  <c r="D57" i="7"/>
  <c r="C57" i="7"/>
  <c r="Z54" i="7"/>
  <c r="X54" i="7"/>
  <c r="V54" i="7"/>
  <c r="T54" i="7"/>
  <c r="R54" i="7"/>
  <c r="P54" i="7"/>
  <c r="N54" i="7"/>
  <c r="M54" i="7"/>
  <c r="L54" i="7"/>
  <c r="K54" i="7"/>
  <c r="J54" i="7"/>
  <c r="I54" i="7"/>
  <c r="G54" i="7"/>
  <c r="AE53" i="7"/>
  <c r="AD53" i="7"/>
  <c r="H53" i="7"/>
  <c r="AB53" i="7" s="1"/>
  <c r="AE52" i="7"/>
  <c r="AD52" i="7"/>
  <c r="H52" i="7"/>
  <c r="AB52" i="7" s="1"/>
  <c r="AE51" i="7"/>
  <c r="AD51" i="7"/>
  <c r="AB51" i="7"/>
  <c r="O51" i="7"/>
  <c r="AE50" i="7"/>
  <c r="AD50" i="7"/>
  <c r="H50" i="7"/>
  <c r="AB50" i="7" s="1"/>
  <c r="Z48" i="7"/>
  <c r="Z57" i="7" s="1"/>
  <c r="X48" i="7"/>
  <c r="V48" i="7"/>
  <c r="T48" i="7"/>
  <c r="R48" i="7"/>
  <c r="P48" i="7"/>
  <c r="N48" i="7"/>
  <c r="L48" i="7"/>
  <c r="I48" i="7"/>
  <c r="G48" i="7"/>
  <c r="J47" i="7"/>
  <c r="H47" i="7"/>
  <c r="J46" i="7"/>
  <c r="H46" i="7"/>
  <c r="J45" i="7"/>
  <c r="H45" i="7"/>
  <c r="J44" i="7"/>
  <c r="H44" i="7"/>
  <c r="O44" i="7" s="1"/>
  <c r="H43" i="7"/>
  <c r="O43" i="7" s="1"/>
  <c r="AE42" i="7"/>
  <c r="J42" i="7"/>
  <c r="AD42" i="7" s="1"/>
  <c r="H42" i="7"/>
  <c r="AB42" i="7" s="1"/>
  <c r="AE41" i="7"/>
  <c r="J41" i="7"/>
  <c r="AD41" i="7" s="1"/>
  <c r="H41" i="7"/>
  <c r="AB41" i="7" s="1"/>
  <c r="AE40" i="7"/>
  <c r="J40" i="7"/>
  <c r="AD40" i="7" s="1"/>
  <c r="H40" i="7"/>
  <c r="AB40" i="7" s="1"/>
  <c r="AE39" i="7"/>
  <c r="J39" i="7"/>
  <c r="AD39" i="7" s="1"/>
  <c r="H39" i="7"/>
  <c r="AB39" i="7" s="1"/>
  <c r="AE38" i="7"/>
  <c r="J38" i="7"/>
  <c r="AD38" i="7" s="1"/>
  <c r="H38" i="7"/>
  <c r="AB38" i="7" s="1"/>
  <c r="AE37" i="7"/>
  <c r="J37" i="7"/>
  <c r="AD37" i="7" s="1"/>
  <c r="H37" i="7"/>
  <c r="AB37" i="7" s="1"/>
  <c r="AE36" i="7"/>
  <c r="J36" i="7"/>
  <c r="AD36" i="7" s="1"/>
  <c r="H36" i="7"/>
  <c r="AB36" i="7" s="1"/>
  <c r="AE35" i="7"/>
  <c r="J35" i="7"/>
  <c r="H35" i="7"/>
  <c r="AB35" i="7" s="1"/>
  <c r="AE34" i="7"/>
  <c r="J34" i="7"/>
  <c r="H34" i="7"/>
  <c r="AB34" i="7" s="1"/>
  <c r="AE33" i="7"/>
  <c r="J33" i="7"/>
  <c r="H33" i="7"/>
  <c r="AB33" i="7" s="1"/>
  <c r="AE32" i="7"/>
  <c r="J32" i="7"/>
  <c r="H32" i="7"/>
  <c r="AB32" i="7" s="1"/>
  <c r="AE31" i="7"/>
  <c r="J31" i="7"/>
  <c r="H31" i="7"/>
  <c r="AB31" i="7" s="1"/>
  <c r="AE30" i="7"/>
  <c r="J30" i="7"/>
  <c r="H30" i="7"/>
  <c r="AB30" i="7" s="1"/>
  <c r="AE29" i="7"/>
  <c r="J29" i="7"/>
  <c r="H29" i="7"/>
  <c r="AB29" i="7" s="1"/>
  <c r="AE28" i="7"/>
  <c r="J28" i="7"/>
  <c r="H28" i="7"/>
  <c r="AB28" i="7" s="1"/>
  <c r="AE27" i="7"/>
  <c r="K27" i="7"/>
  <c r="J27" i="7" s="1"/>
  <c r="H27" i="7"/>
  <c r="AB27" i="7" s="1"/>
  <c r="AE26" i="7"/>
  <c r="K26" i="7"/>
  <c r="J26" i="7" s="1"/>
  <c r="H26" i="7"/>
  <c r="AB26" i="7" s="1"/>
  <c r="Z23" i="7"/>
  <c r="X23" i="7"/>
  <c r="V23" i="7"/>
  <c r="T23" i="7"/>
  <c r="R23" i="7"/>
  <c r="P23" i="7"/>
  <c r="N23" i="7"/>
  <c r="L23" i="7"/>
  <c r="I23" i="7"/>
  <c r="G23" i="7"/>
  <c r="AE22" i="7"/>
  <c r="AD22" i="7"/>
  <c r="AB22" i="7"/>
  <c r="AE21" i="7"/>
  <c r="M21" i="7"/>
  <c r="J21" i="7" s="1"/>
  <c r="AD21" i="7" s="1"/>
  <c r="K21" i="7"/>
  <c r="H21" i="7"/>
  <c r="AB21" i="7" s="1"/>
  <c r="AE20" i="7"/>
  <c r="M20" i="7"/>
  <c r="K20" i="7"/>
  <c r="J20" i="7"/>
  <c r="AD20" i="7" s="1"/>
  <c r="H20" i="7"/>
  <c r="AB20" i="7" s="1"/>
  <c r="AE19" i="7"/>
  <c r="M19" i="7"/>
  <c r="K19" i="7"/>
  <c r="J19" i="7"/>
  <c r="AD19" i="7" s="1"/>
  <c r="H19" i="7"/>
  <c r="AB19" i="7" s="1"/>
  <c r="AE18" i="7"/>
  <c r="M18" i="7"/>
  <c r="J18" i="7"/>
  <c r="AD18" i="7" s="1"/>
  <c r="H18" i="7"/>
  <c r="AB18" i="7" s="1"/>
  <c r="AE17" i="7"/>
  <c r="M17" i="7"/>
  <c r="J17" i="7"/>
  <c r="AD17" i="7" s="1"/>
  <c r="H17" i="7"/>
  <c r="AB17" i="7" s="1"/>
  <c r="AE16" i="7"/>
  <c r="M16" i="7"/>
  <c r="K16" i="7"/>
  <c r="J16" i="7" s="1"/>
  <c r="AD16" i="7" s="1"/>
  <c r="H16" i="7"/>
  <c r="AE15" i="7"/>
  <c r="AB15" i="7"/>
  <c r="M15" i="7"/>
  <c r="K15" i="7"/>
  <c r="J15" i="7" s="1"/>
  <c r="AD15" i="7" s="1"/>
  <c r="H15" i="7"/>
  <c r="AE14" i="7"/>
  <c r="M14" i="7"/>
  <c r="K14" i="7"/>
  <c r="H14" i="7"/>
  <c r="AB14" i="7" s="1"/>
  <c r="AE13" i="7"/>
  <c r="M13" i="7"/>
  <c r="K13" i="7"/>
  <c r="J13" i="7" s="1"/>
  <c r="AD13" i="7" s="1"/>
  <c r="H13" i="7"/>
  <c r="AB13" i="7" s="1"/>
  <c r="AE12" i="7"/>
  <c r="AB12" i="7"/>
  <c r="M12" i="7"/>
  <c r="K12" i="7"/>
  <c r="J12" i="7" s="1"/>
  <c r="AD12" i="7" s="1"/>
  <c r="H12" i="7"/>
  <c r="AE11" i="7"/>
  <c r="M11" i="7"/>
  <c r="K11" i="7"/>
  <c r="J11" i="7"/>
  <c r="AD11" i="7" s="1"/>
  <c r="H11" i="7"/>
  <c r="O11" i="7" s="1"/>
  <c r="N8" i="7"/>
  <c r="P8" i="7" s="1"/>
  <c r="R8" i="7" s="1"/>
  <c r="T8" i="7" s="1"/>
  <c r="B8" i="7"/>
  <c r="C8" i="7" s="1"/>
  <c r="D8" i="7" s="1"/>
  <c r="E8" i="7" s="1"/>
  <c r="F8" i="7" s="1"/>
  <c r="G8" i="7" s="1"/>
  <c r="H8" i="7" s="1"/>
  <c r="I8" i="7" s="1"/>
  <c r="BI32" i="6"/>
  <c r="BH32" i="6"/>
  <c r="BG32" i="6"/>
  <c r="BF32" i="6"/>
  <c r="BE32" i="6"/>
  <c r="BD32" i="6"/>
  <c r="BC32" i="6"/>
  <c r="BJ31" i="6"/>
  <c r="BJ30" i="6"/>
  <c r="BJ29" i="6"/>
  <c r="BJ32" i="6" s="1"/>
  <c r="O47" i="7" l="1"/>
  <c r="O15" i="7"/>
  <c r="O46" i="7"/>
  <c r="G57" i="7"/>
  <c r="H55" i="7" s="1"/>
  <c r="J14" i="7"/>
  <c r="AD14" i="7" s="1"/>
  <c r="O16" i="7"/>
  <c r="P57" i="7"/>
  <c r="AB11" i="7"/>
  <c r="T57" i="7"/>
  <c r="X57" i="7"/>
  <c r="O13" i="7"/>
  <c r="H23" i="7"/>
  <c r="O53" i="7"/>
  <c r="M23" i="7"/>
  <c r="K23" i="7"/>
  <c r="O12" i="7"/>
  <c r="AB16" i="7"/>
  <c r="I57" i="7"/>
  <c r="R57" i="7"/>
  <c r="O36" i="7"/>
  <c r="O37" i="7"/>
  <c r="O38" i="7"/>
  <c r="O39" i="7"/>
  <c r="O40" i="7"/>
  <c r="O41" i="7"/>
  <c r="O42" i="7"/>
  <c r="H48" i="7"/>
  <c r="N57" i="7"/>
  <c r="V57" i="7"/>
  <c r="AD29" i="7"/>
  <c r="O29" i="7"/>
  <c r="AD34" i="7"/>
  <c r="O34" i="7"/>
  <c r="AD26" i="7"/>
  <c r="O26" i="7"/>
  <c r="J48" i="7"/>
  <c r="O31" i="7"/>
  <c r="AD31" i="7"/>
  <c r="O28" i="7"/>
  <c r="AD28" i="7"/>
  <c r="AD33" i="7"/>
  <c r="O33" i="7"/>
  <c r="AD30" i="7"/>
  <c r="O30" i="7"/>
  <c r="AD35" i="7"/>
  <c r="O35" i="7"/>
  <c r="O27" i="7"/>
  <c r="AD27" i="7"/>
  <c r="AD32" i="7"/>
  <c r="O32" i="7"/>
  <c r="O52" i="7"/>
  <c r="O18" i="7"/>
  <c r="O19" i="7"/>
  <c r="O20" i="7"/>
  <c r="O21" i="7"/>
  <c r="H54" i="7"/>
  <c r="O50" i="7"/>
  <c r="O45" i="7"/>
  <c r="O17" i="7"/>
  <c r="K48" i="7"/>
  <c r="M48" i="7"/>
  <c r="J23" i="7"/>
  <c r="O14" i="7" l="1"/>
  <c r="O23" i="7" s="1"/>
  <c r="AB57" i="7"/>
  <c r="O54" i="7"/>
  <c r="H57" i="7"/>
  <c r="O48" i="7"/>
  <c r="J57" i="7"/>
  <c r="O57" i="7" l="1"/>
  <c r="AB63" i="5"/>
  <c r="AB62" i="5"/>
  <c r="AB61" i="5"/>
  <c r="AB60" i="5"/>
  <c r="AB59" i="5"/>
  <c r="AL58" i="5"/>
  <c r="AK58" i="5"/>
  <c r="AJ58" i="5"/>
  <c r="AI58" i="5"/>
  <c r="AH58" i="5"/>
  <c r="D58" i="5"/>
  <c r="Z55" i="5"/>
  <c r="X55" i="5"/>
  <c r="V55" i="5"/>
  <c r="T55" i="5"/>
  <c r="R55" i="5"/>
  <c r="P55" i="5"/>
  <c r="N55" i="5"/>
  <c r="M55" i="5"/>
  <c r="L55" i="5"/>
  <c r="K55" i="5"/>
  <c r="J55" i="5"/>
  <c r="I55" i="5"/>
  <c r="G55" i="5"/>
  <c r="F55" i="5"/>
  <c r="F58" i="5" s="1"/>
  <c r="E55" i="5"/>
  <c r="E58" i="5" s="1"/>
  <c r="C55" i="5"/>
  <c r="C58" i="5" s="1"/>
  <c r="AE54" i="5"/>
  <c r="H54" i="5"/>
  <c r="AB54" i="5" s="1"/>
  <c r="AE53" i="5"/>
  <c r="H53" i="5"/>
  <c r="AB53" i="5" s="1"/>
  <c r="AE52" i="5"/>
  <c r="H52" i="5"/>
  <c r="AB52" i="5" s="1"/>
  <c r="AE51" i="5"/>
  <c r="H51" i="5"/>
  <c r="AB51" i="5" s="1"/>
  <c r="X49" i="5"/>
  <c r="V49" i="5"/>
  <c r="T49" i="5"/>
  <c r="R49" i="5"/>
  <c r="P49" i="5"/>
  <c r="N49" i="5"/>
  <c r="L49" i="5"/>
  <c r="I49" i="5"/>
  <c r="G49" i="5"/>
  <c r="J48" i="5"/>
  <c r="H48" i="5"/>
  <c r="J47" i="5"/>
  <c r="H47" i="5"/>
  <c r="J46" i="5"/>
  <c r="H46" i="5"/>
  <c r="J45" i="5"/>
  <c r="H45" i="5"/>
  <c r="H44" i="5"/>
  <c r="O44" i="5" s="1"/>
  <c r="AE43" i="5"/>
  <c r="M43" i="5"/>
  <c r="K43" i="5"/>
  <c r="H43" i="5"/>
  <c r="AE42" i="5"/>
  <c r="M42" i="5"/>
  <c r="J42" i="5" s="1"/>
  <c r="AD42" i="5" s="1"/>
  <c r="K42" i="5"/>
  <c r="H42" i="5"/>
  <c r="AE41" i="5"/>
  <c r="M41" i="5"/>
  <c r="K41" i="5"/>
  <c r="J41" i="5" s="1"/>
  <c r="AD41" i="5" s="1"/>
  <c r="H41" i="5"/>
  <c r="AE40" i="5"/>
  <c r="M40" i="5"/>
  <c r="K40" i="5"/>
  <c r="J40" i="5" s="1"/>
  <c r="AD40" i="5" s="1"/>
  <c r="H40" i="5"/>
  <c r="AE39" i="5"/>
  <c r="M39" i="5"/>
  <c r="K39" i="5"/>
  <c r="H39" i="5"/>
  <c r="AE38" i="5"/>
  <c r="M38" i="5"/>
  <c r="K38" i="5"/>
  <c r="H38" i="5"/>
  <c r="AE37" i="5"/>
  <c r="M37" i="5"/>
  <c r="K37" i="5"/>
  <c r="J37" i="5"/>
  <c r="AD37" i="5" s="1"/>
  <c r="H37" i="5"/>
  <c r="AE36" i="5"/>
  <c r="J36" i="5"/>
  <c r="AD36" i="5" s="1"/>
  <c r="H36" i="5"/>
  <c r="AE35" i="5"/>
  <c r="M35" i="5"/>
  <c r="K35" i="5"/>
  <c r="J35" i="5"/>
  <c r="AD35" i="5" s="1"/>
  <c r="H35" i="5"/>
  <c r="AB35" i="5" s="1"/>
  <c r="AE34" i="5"/>
  <c r="M34" i="5"/>
  <c r="J34" i="5" s="1"/>
  <c r="AD34" i="5" s="1"/>
  <c r="H34" i="5"/>
  <c r="AB34" i="5" s="1"/>
  <c r="AE33" i="5"/>
  <c r="M33" i="5"/>
  <c r="J33" i="5"/>
  <c r="AD33" i="5" s="1"/>
  <c r="H33" i="5"/>
  <c r="AB33" i="5" s="1"/>
  <c r="AE32" i="5"/>
  <c r="M32" i="5"/>
  <c r="J32" i="5" s="1"/>
  <c r="AD32" i="5" s="1"/>
  <c r="H32" i="5"/>
  <c r="AB32" i="5" s="1"/>
  <c r="AE31" i="5"/>
  <c r="M31" i="5"/>
  <c r="J31" i="5"/>
  <c r="AD31" i="5" s="1"/>
  <c r="H31" i="5"/>
  <c r="AB31" i="5" s="1"/>
  <c r="AE30" i="5"/>
  <c r="K30" i="5"/>
  <c r="J30" i="5" s="1"/>
  <c r="AD30" i="5" s="1"/>
  <c r="H30" i="5"/>
  <c r="AB30" i="5" s="1"/>
  <c r="AE29" i="5"/>
  <c r="J29" i="5"/>
  <c r="AD29" i="5" s="1"/>
  <c r="H29" i="5"/>
  <c r="AB29" i="5" s="1"/>
  <c r="AE28" i="5"/>
  <c r="M28" i="5"/>
  <c r="K28" i="5"/>
  <c r="J28" i="5" s="1"/>
  <c r="AD28" i="5" s="1"/>
  <c r="H28" i="5"/>
  <c r="AB28" i="5" s="1"/>
  <c r="AE27" i="5"/>
  <c r="M27" i="5"/>
  <c r="K27" i="5"/>
  <c r="H27" i="5"/>
  <c r="Z24" i="5"/>
  <c r="X24" i="5"/>
  <c r="V24" i="5"/>
  <c r="T24" i="5"/>
  <c r="R24" i="5"/>
  <c r="P24" i="5"/>
  <c r="N24" i="5"/>
  <c r="L24" i="5"/>
  <c r="I24" i="5"/>
  <c r="G24" i="5"/>
  <c r="AE23" i="5"/>
  <c r="J23" i="5"/>
  <c r="AD23" i="5" s="1"/>
  <c r="H23" i="5"/>
  <c r="AB23" i="5" s="1"/>
  <c r="AE22" i="5"/>
  <c r="H22" i="5"/>
  <c r="AB22" i="5" s="1"/>
  <c r="AE21" i="5"/>
  <c r="H21" i="5"/>
  <c r="AB21" i="5" s="1"/>
  <c r="AE20" i="5"/>
  <c r="H20" i="5"/>
  <c r="AB20" i="5" s="1"/>
  <c r="AE19" i="5"/>
  <c r="J19" i="5"/>
  <c r="H19" i="5"/>
  <c r="AB19" i="5" s="1"/>
  <c r="AE18" i="5"/>
  <c r="AB18" i="5"/>
  <c r="J18" i="5"/>
  <c r="O18" i="5" s="1"/>
  <c r="H18" i="5"/>
  <c r="AE17" i="5"/>
  <c r="H17" i="5"/>
  <c r="AB17" i="5" s="1"/>
  <c r="AE16" i="5"/>
  <c r="H16" i="5"/>
  <c r="AB16" i="5" s="1"/>
  <c r="AE15" i="5"/>
  <c r="H15" i="5"/>
  <c r="AB15" i="5" s="1"/>
  <c r="AE14" i="5"/>
  <c r="H14" i="5"/>
  <c r="AB14" i="5" s="1"/>
  <c r="AE13" i="5"/>
  <c r="J13" i="5"/>
  <c r="AD13" i="5" s="1"/>
  <c r="H13" i="5"/>
  <c r="AB13" i="5" s="1"/>
  <c r="AE12" i="5"/>
  <c r="J12" i="5"/>
  <c r="H12" i="5"/>
  <c r="AB12" i="5" s="1"/>
  <c r="B9" i="5"/>
  <c r="C9" i="5" s="1"/>
  <c r="D9" i="5" s="1"/>
  <c r="E9" i="5" s="1"/>
  <c r="F9" i="5" s="1"/>
  <c r="G9" i="5" s="1"/>
  <c r="H9" i="5" s="1"/>
  <c r="I9" i="5" s="1"/>
  <c r="BI32" i="4"/>
  <c r="BH32" i="4"/>
  <c r="BG32" i="4"/>
  <c r="BF32" i="4"/>
  <c r="BE32" i="4"/>
  <c r="BD32" i="4"/>
  <c r="BC32" i="4"/>
  <c r="BJ31" i="4"/>
  <c r="BJ30" i="4"/>
  <c r="BJ29" i="4"/>
  <c r="J15" i="5" l="1"/>
  <c r="AD15" i="5" s="1"/>
  <c r="J16" i="5"/>
  <c r="AD16" i="5" s="1"/>
  <c r="J38" i="5"/>
  <c r="AD38" i="5" s="1"/>
  <c r="J14" i="5"/>
  <c r="O14" i="5" s="1"/>
  <c r="J39" i="5"/>
  <c r="AD39" i="5" s="1"/>
  <c r="O39" i="5"/>
  <c r="O41" i="5"/>
  <c r="G58" i="5"/>
  <c r="H56" i="5" s="1"/>
  <c r="M49" i="5"/>
  <c r="O37" i="5"/>
  <c r="O42" i="5"/>
  <c r="J43" i="5"/>
  <c r="AD43" i="5" s="1"/>
  <c r="O45" i="5"/>
  <c r="O46" i="5"/>
  <c r="O47" i="5"/>
  <c r="O48" i="5"/>
  <c r="M24" i="5"/>
  <c r="J20" i="5"/>
  <c r="O20" i="5" s="1"/>
  <c r="H24" i="5"/>
  <c r="Z58" i="5"/>
  <c r="O38" i="5"/>
  <c r="O53" i="5"/>
  <c r="J27" i="5"/>
  <c r="AD27" i="5" s="1"/>
  <c r="O43" i="5"/>
  <c r="O17" i="5"/>
  <c r="K49" i="5"/>
  <c r="T58" i="5"/>
  <c r="X58" i="5"/>
  <c r="J22" i="5"/>
  <c r="O22" i="5" s="1"/>
  <c r="K24" i="5"/>
  <c r="BJ32" i="4"/>
  <c r="N58" i="5"/>
  <c r="J21" i="5"/>
  <c r="P58" i="5"/>
  <c r="O40" i="5"/>
  <c r="O36" i="5"/>
  <c r="R58" i="5"/>
  <c r="H49" i="5"/>
  <c r="V58" i="5"/>
  <c r="O23" i="5"/>
  <c r="I58" i="5"/>
  <c r="AD19" i="5"/>
  <c r="O19" i="5"/>
  <c r="AD21" i="5"/>
  <c r="O21" i="5"/>
  <c r="O12" i="5"/>
  <c r="O15" i="5"/>
  <c r="O29" i="5"/>
  <c r="O30" i="5"/>
  <c r="O31" i="5"/>
  <c r="O32" i="5"/>
  <c r="O33" i="5"/>
  <c r="O34" i="5"/>
  <c r="O35" i="5"/>
  <c r="AB36" i="5"/>
  <c r="AB37" i="5"/>
  <c r="AB38" i="5"/>
  <c r="AB39" i="5"/>
  <c r="AB40" i="5"/>
  <c r="AB41" i="5"/>
  <c r="AB42" i="5"/>
  <c r="AB43" i="5"/>
  <c r="O54" i="5"/>
  <c r="H55" i="5"/>
  <c r="O13" i="5"/>
  <c r="O52" i="5"/>
  <c r="AD18" i="5"/>
  <c r="AD12" i="5"/>
  <c r="AD17" i="5"/>
  <c r="O28" i="5"/>
  <c r="O51" i="5"/>
  <c r="AB27" i="5"/>
  <c r="AD20" i="5" l="1"/>
  <c r="O16" i="5"/>
  <c r="AD22" i="5"/>
  <c r="O27" i="5"/>
  <c r="O49" i="5" s="1"/>
  <c r="AD14" i="5"/>
  <c r="H58" i="5"/>
  <c r="AB58" i="5"/>
  <c r="J24" i="5"/>
  <c r="J49" i="5"/>
  <c r="O55" i="5"/>
  <c r="O24" i="5"/>
  <c r="J58" i="5" l="1"/>
  <c r="O58" i="5"/>
  <c r="I43" i="3" l="1"/>
  <c r="F58" i="3" l="1"/>
  <c r="E58" i="3"/>
  <c r="D58" i="3"/>
  <c r="C58" i="3"/>
  <c r="I35" i="3"/>
  <c r="S55" i="3"/>
  <c r="S58" i="3" s="1"/>
  <c r="N55" i="3"/>
  <c r="M55" i="3"/>
  <c r="K55" i="3"/>
  <c r="J55" i="3"/>
  <c r="G55" i="3"/>
  <c r="H44" i="3"/>
  <c r="O44" i="3" s="1"/>
  <c r="N24" i="3"/>
  <c r="M24" i="3"/>
  <c r="J24" i="3"/>
  <c r="K24" i="3"/>
  <c r="G24" i="3"/>
  <c r="H51" i="3"/>
  <c r="AB51" i="3" l="1"/>
  <c r="O51" i="3"/>
  <c r="AB63" i="3" l="1"/>
  <c r="G49" i="3"/>
  <c r="G58" i="3" s="1"/>
  <c r="H56" i="3" l="1"/>
  <c r="N49" i="3"/>
  <c r="N58" i="3" s="1"/>
  <c r="H43" i="3" l="1"/>
  <c r="O43" i="3" s="1"/>
  <c r="AG58" i="3"/>
  <c r="AH58" i="3"/>
  <c r="AI58" i="3"/>
  <c r="AJ58" i="3"/>
  <c r="AE58" i="3"/>
  <c r="I23" i="3"/>
  <c r="H23" i="3"/>
  <c r="I17" i="3"/>
  <c r="H17" i="3"/>
  <c r="I21" i="3"/>
  <c r="H21" i="3"/>
  <c r="I19" i="3"/>
  <c r="H19" i="3"/>
  <c r="I18" i="3"/>
  <c r="H18" i="3"/>
  <c r="O23" i="3" l="1"/>
  <c r="AK58" i="3"/>
  <c r="AB43" i="3"/>
  <c r="O18" i="3"/>
  <c r="O19" i="3"/>
  <c r="AB18" i="3"/>
  <c r="AB21" i="3"/>
  <c r="AB23" i="3"/>
  <c r="AB17" i="3"/>
  <c r="O17" i="3"/>
  <c r="O21" i="3"/>
  <c r="AB19" i="3"/>
  <c r="BH32" i="1"/>
  <c r="BG32" i="1"/>
  <c r="BF32" i="1"/>
  <c r="BE32" i="1"/>
  <c r="BD32" i="1"/>
  <c r="BC32" i="1"/>
  <c r="BI31" i="1"/>
  <c r="BI30" i="1"/>
  <c r="BI29" i="1"/>
  <c r="BI32" i="1" l="1"/>
  <c r="H30" i="3"/>
  <c r="O30" i="3" s="1"/>
  <c r="M49" i="3"/>
  <c r="K49" i="3"/>
  <c r="J49" i="3"/>
  <c r="H54" i="3"/>
  <c r="H52" i="3"/>
  <c r="H53" i="3"/>
  <c r="H41" i="3"/>
  <c r="O41" i="3" s="1"/>
  <c r="I38" i="3"/>
  <c r="H38" i="3"/>
  <c r="I37" i="3"/>
  <c r="H37" i="3"/>
  <c r="I42" i="3"/>
  <c r="H42" i="3"/>
  <c r="H40" i="3"/>
  <c r="O40" i="3" s="1"/>
  <c r="I34" i="3"/>
  <c r="H34" i="3"/>
  <c r="I33" i="3"/>
  <c r="H33" i="3"/>
  <c r="I39" i="3"/>
  <c r="H39" i="3"/>
  <c r="O39" i="3" s="1"/>
  <c r="H35" i="3"/>
  <c r="O35" i="3" s="1"/>
  <c r="I32" i="3"/>
  <c r="H32" i="3"/>
  <c r="I31" i="3"/>
  <c r="H31" i="3"/>
  <c r="I36" i="3"/>
  <c r="H36" i="3"/>
  <c r="I29" i="3"/>
  <c r="H29" i="3"/>
  <c r="I28" i="3"/>
  <c r="H28" i="3"/>
  <c r="I27" i="3"/>
  <c r="H27" i="3"/>
  <c r="I22" i="3"/>
  <c r="H22" i="3"/>
  <c r="I20" i="3"/>
  <c r="H20" i="3"/>
  <c r="I16" i="3"/>
  <c r="H16" i="3"/>
  <c r="I15" i="3"/>
  <c r="H15" i="3"/>
  <c r="I14" i="3"/>
  <c r="H14" i="3"/>
  <c r="I13" i="3"/>
  <c r="H13" i="3"/>
  <c r="O42" i="3" l="1"/>
  <c r="O37" i="3"/>
  <c r="O34" i="3"/>
  <c r="O13" i="3"/>
  <c r="O27" i="3"/>
  <c r="O28" i="3"/>
  <c r="O29" i="3"/>
  <c r="O36" i="3"/>
  <c r="O31" i="3"/>
  <c r="O32" i="3"/>
  <c r="O38" i="3"/>
  <c r="O33" i="3"/>
  <c r="I49" i="3"/>
  <c r="I55" i="3"/>
  <c r="H55" i="3"/>
  <c r="O15" i="3"/>
  <c r="AB37" i="3"/>
  <c r="AB42" i="3"/>
  <c r="AB40" i="3"/>
  <c r="AB52" i="3"/>
  <c r="O14" i="3"/>
  <c r="O16" i="3"/>
  <c r="O22" i="3"/>
  <c r="AB30" i="3"/>
  <c r="AB41" i="3"/>
  <c r="AB39" i="3"/>
  <c r="AB27" i="3"/>
  <c r="AB38" i="3" l="1"/>
  <c r="AB31" i="3" l="1"/>
  <c r="AB34" i="3" l="1"/>
  <c r="AB28" i="3"/>
  <c r="AB29" i="3"/>
  <c r="AB35" i="3"/>
  <c r="AB62" i="3" l="1"/>
  <c r="AB61" i="3"/>
  <c r="AB60" i="3"/>
  <c r="AB59" i="3"/>
  <c r="H48" i="3"/>
  <c r="O48" i="3" s="1"/>
  <c r="H47" i="3"/>
  <c r="O47" i="3" s="1"/>
  <c r="H46" i="3"/>
  <c r="O46" i="3" s="1"/>
  <c r="H45" i="3"/>
  <c r="O45" i="3" s="1"/>
  <c r="AB36" i="3"/>
  <c r="AB33" i="3"/>
  <c r="I12" i="3"/>
  <c r="I24" i="3" s="1"/>
  <c r="I58" i="3" s="1"/>
  <c r="H12" i="3"/>
  <c r="H24" i="3" s="1"/>
  <c r="B9" i="3"/>
  <c r="C9" i="3" s="1"/>
  <c r="D9" i="3" s="1"/>
  <c r="E9" i="3" s="1"/>
  <c r="F9" i="3" s="1"/>
  <c r="G9" i="3" s="1"/>
  <c r="H9" i="3" s="1"/>
  <c r="I9" i="3" s="1"/>
  <c r="J9" i="3" s="1"/>
  <c r="K9" i="3" s="1"/>
  <c r="N9" i="3" s="1"/>
  <c r="T9" i="3" l="1"/>
  <c r="O9" i="3"/>
  <c r="AB12" i="3"/>
  <c r="O49" i="3"/>
  <c r="H49" i="3"/>
  <c r="H58" i="3" s="1"/>
  <c r="AB53" i="3"/>
  <c r="AB22" i="3"/>
  <c r="AB13" i="3"/>
  <c r="AB14" i="3"/>
  <c r="O53" i="3"/>
  <c r="AB54" i="3"/>
  <c r="O20" i="3"/>
  <c r="AB20" i="3"/>
  <c r="AB16" i="3"/>
  <c r="O12" i="3"/>
  <c r="O24" i="3" s="1"/>
  <c r="AB15" i="3"/>
  <c r="AB32" i="3"/>
  <c r="O52" i="3"/>
  <c r="O54" i="3"/>
  <c r="O55" i="3" l="1"/>
  <c r="O58" i="3" l="1"/>
  <c r="AB58" i="3"/>
</calcChain>
</file>

<file path=xl/sharedStrings.xml><?xml version="1.0" encoding="utf-8"?>
<sst xmlns="http://schemas.openxmlformats.org/spreadsheetml/2006/main" count="1203" uniqueCount="286">
  <si>
    <t>Відкритий міжнародний університет розвитку людини "Україна"</t>
  </si>
  <si>
    <t>Президент Відкритого</t>
  </si>
  <si>
    <t>міжнародного університету</t>
  </si>
  <si>
    <t>розвитку людини "Україна"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</si>
  <si>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</si>
  <si>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</si>
  <si>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</si>
  <si>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</si>
  <si>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</si>
  <si>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</si>
  <si>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</si>
  <si>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</si>
  <si>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</si>
  <si>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</si>
  <si>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</si>
  <si>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</si>
  <si>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</si>
  <si>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</si>
  <si>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</si>
  <si>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С</t>
  </si>
  <si>
    <t>П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</si>
  <si>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</si>
  <si>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</si>
  <si>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</si>
  <si>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</si>
  <si>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</si>
  <si>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</si>
  <si>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Канікули</t>
  </si>
  <si>
    <t>Назва
 практики</t>
  </si>
  <si>
    <t>Семестр</t>
  </si>
  <si>
    <t>Тижні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</si>
  <si>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</si>
  <si>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</si>
  <si>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</si>
  <si>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</si>
  <si>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</si>
  <si>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</si>
  <si>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</si>
  <si>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</si>
  <si>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</si>
  <si>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</si>
  <si>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</si>
  <si>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</si>
  <si>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</si>
  <si>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</si>
  <si>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</si>
  <si>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</si>
  <si>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</si>
  <si>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І. ЦИКЛ ЗАГАЛЬНОЇ ПІДГОТОВКИ</t>
  </si>
  <si>
    <t>1 сем</t>
  </si>
  <si>
    <t>2 сем</t>
  </si>
  <si>
    <t>3 сем</t>
  </si>
  <si>
    <t>4 сем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</si>
  <si>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</si>
  <si>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</si>
  <si>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</si>
  <si>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</si>
  <si>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</si>
  <si>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</si>
  <si>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Інформаційні технології</t>
  </si>
  <si>
    <t>ОК 1.5</t>
  </si>
  <si>
    <t>ОК 1.6</t>
  </si>
  <si>
    <t>ОК 1.7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</si>
  <si>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</si>
  <si>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</si>
  <si>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</si>
  <si>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</si>
  <si>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</si>
  <si>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</si>
  <si>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</si>
  <si>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</si>
  <si>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</si>
  <si>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</si>
  <si>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</si>
  <si>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ПР 1</t>
  </si>
  <si>
    <t>ПР 2</t>
  </si>
  <si>
    <t>Кількість екзаменів</t>
  </si>
  <si>
    <t>Кількість курсових проєктів</t>
  </si>
  <si>
    <t>Кількість курсових робіт</t>
  </si>
  <si>
    <t>ПОГОДЖЕНО</t>
  </si>
  <si>
    <t>ОК 1.8</t>
  </si>
  <si>
    <t>ОК 1.9</t>
  </si>
  <si>
    <t>Права людини та верховенство права в сучасних реаліях</t>
  </si>
  <si>
    <t>ОК 1.10</t>
  </si>
  <si>
    <t>Фізична культура (Фізичне виховання. Основи здорового способу життя. Психологія стресу і стресостійкості особистості)</t>
  </si>
  <si>
    <t>ОК 1.11</t>
  </si>
  <si>
    <t>Охорона праці, безпека життєдіяльності та цивільний захист</t>
  </si>
  <si>
    <t>Начальник відділу методичної роботи</t>
  </si>
  <si>
    <t>______________ Вікторія БАУЛА</t>
  </si>
  <si>
    <t>Тернопільський фаховий коледж</t>
  </si>
  <si>
    <t>__________ Петро ТАЛАНЧУК</t>
  </si>
  <si>
    <t>І</t>
  </si>
  <si>
    <t xml:space="preserve">Т </t>
  </si>
  <si>
    <t xml:space="preserve">С </t>
  </si>
  <si>
    <t xml:space="preserve">К </t>
  </si>
  <si>
    <t xml:space="preserve">П </t>
  </si>
  <si>
    <t>ІІ</t>
  </si>
  <si>
    <t>ІІІ</t>
  </si>
  <si>
    <t>Д</t>
  </si>
  <si>
    <t>З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</si>
  <si>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</si>
  <si>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 xml:space="preserve">– теоретичне навчання; </t>
  </si>
  <si>
    <t xml:space="preserve">– екзаменаційна сесія; </t>
  </si>
  <si>
    <t xml:space="preserve">– практика; </t>
  </si>
  <si>
    <t xml:space="preserve">– канікули; </t>
  </si>
  <si>
    <t xml:space="preserve">– підготовка кваліфікаційної
роботи; </t>
  </si>
  <si>
    <t>– захист кваліфікаційної роботи</t>
  </si>
  <si>
    <t>Виконання дипломного проєкту 
(роботи)</t>
  </si>
  <si>
    <t>Форма атестації  (іспит, дипломний проєкт (робота))</t>
  </si>
  <si>
    <t xml:space="preserve">Навчальна </t>
  </si>
  <si>
    <t>Назва навачальної дисципліни</t>
  </si>
  <si>
    <t>Захист кваліфікаційної роботи</t>
  </si>
  <si>
    <t>Іноземна мова (за професійним спрямуванням)</t>
  </si>
  <si>
    <t>IІ курс</t>
  </si>
  <si>
    <t>5 сем</t>
  </si>
  <si>
    <t>6 сем</t>
  </si>
  <si>
    <t xml:space="preserve"> </t>
  </si>
  <si>
    <t xml:space="preserve">ІІ. ЦИКЛ ПРОФЕСІЙНОЇ ПІДГОТОВКИ </t>
  </si>
  <si>
    <t>ОК 2.12</t>
  </si>
  <si>
    <t>ОК 2.13</t>
  </si>
  <si>
    <t xml:space="preserve">Навчальна практика </t>
  </si>
  <si>
    <t>ПР 3</t>
  </si>
  <si>
    <t>IІІ курс</t>
  </si>
  <si>
    <t>ОК 1.12</t>
  </si>
  <si>
    <t>Рисунок</t>
  </si>
  <si>
    <t>Основи композиції та формоутворення</t>
  </si>
  <si>
    <t>Живопис</t>
  </si>
  <si>
    <t>ОК 2.14</t>
  </si>
  <si>
    <t xml:space="preserve">Макетування і моделювання </t>
  </si>
  <si>
    <t>ОК 2.15</t>
  </si>
  <si>
    <t>ОК 2.16</t>
  </si>
  <si>
    <t>Кваліфікаційна робота</t>
  </si>
  <si>
    <t>Навчальна (ознайомча)</t>
  </si>
  <si>
    <t xml:space="preserve">Навчальна (ознайомча) практика </t>
  </si>
  <si>
    <t>Кількість заліків</t>
  </si>
  <si>
    <t>V. ПЛАН ОСВІТНЬОГО ПРОЦЕСУ</t>
  </si>
  <si>
    <t>Навчальна (за фахом)</t>
  </si>
  <si>
    <t>Всього тижнів у навчальному році</t>
  </si>
  <si>
    <t>Цифрові інструменти дизайну інтер'єру</t>
  </si>
  <si>
    <t>Цифрові інструменти графічного дизайну</t>
  </si>
  <si>
    <t>Історія мистецтва та дизайну</t>
  </si>
  <si>
    <t>Технології створення об'єктів графічного дизайну</t>
  </si>
  <si>
    <t>Технології створення об'єктів дизайну інтер'єру</t>
  </si>
  <si>
    <t>Правове забезпечення дизайнерської діяльності та авторське право</t>
  </si>
  <si>
    <t>___________ Світлана НЕСТЕРЕНКО</t>
  </si>
  <si>
    <t>______________ Олександр ГУМЕНЮК</t>
  </si>
  <si>
    <t>Іноземна мова</t>
  </si>
  <si>
    <t>Основи національного спротиву</t>
  </si>
  <si>
    <t>Вступ до фаху</t>
  </si>
  <si>
    <t>Основи нарисної геометрії та перспективи</t>
  </si>
  <si>
    <t>Матеріалознавство в дизайні</t>
  </si>
  <si>
    <t>ОК 2.17</t>
  </si>
  <si>
    <t>Екологія та екологічна етика</t>
  </si>
  <si>
    <t>Інклюзивне суспільство</t>
  </si>
  <si>
    <t>Заклад вищої освіти</t>
  </si>
  <si>
    <t xml:space="preserve">                                   циклова комісія візуальних та соціальних комунікацій</t>
  </si>
  <si>
    <t>ЗАТВЕРДЖУЮ:</t>
  </si>
  <si>
    <t xml:space="preserve">                                                       Н А В Ч А Л Ь Н И Й    П Л А Н</t>
  </si>
  <si>
    <r>
      <t xml:space="preserve">                                     підготовки </t>
    </r>
    <r>
      <rPr>
        <b/>
        <u/>
        <sz val="12"/>
        <rFont val="Times New Roman"/>
        <family val="1"/>
        <charset val="204"/>
      </rPr>
      <t>фахового молодшого бакалавра</t>
    </r>
  </si>
  <si>
    <t xml:space="preserve">                                                     (рівень фахової передвищої освіти)</t>
  </si>
  <si>
    <t xml:space="preserve">                                                       освітньо-професійна програма</t>
  </si>
  <si>
    <r>
      <t xml:space="preserve">Галузь знань: </t>
    </r>
    <r>
      <rPr>
        <b/>
        <sz val="10"/>
        <rFont val="Times New Roman"/>
        <family val="1"/>
        <charset val="204"/>
      </rPr>
      <t>B Культура, мистецтво та гуманітарні науки</t>
    </r>
  </si>
  <si>
    <r>
      <t xml:space="preserve">Спеціальність: </t>
    </r>
    <r>
      <rPr>
        <b/>
        <sz val="10"/>
        <rFont val="Times New Roman"/>
        <family val="1"/>
        <charset val="204"/>
      </rPr>
      <t>В2 Дизайн</t>
    </r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</si>
  <si>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денна</t>
    </r>
  </si>
  <si>
    <r>
      <t>Рік вступу:</t>
    </r>
    <r>
      <rPr>
        <b/>
        <sz val="10"/>
        <rFont val="Times New Roman"/>
        <family val="1"/>
        <charset val="204"/>
      </rPr>
      <t xml:space="preserve"> 2026-2027 н.р.</t>
    </r>
  </si>
  <si>
    <r>
      <t xml:space="preserve">Освітньо-професійний ступінь: </t>
    </r>
    <r>
      <rPr>
        <b/>
        <sz val="10"/>
        <rFont val="Times New Roman"/>
        <family val="1"/>
        <charset val="204"/>
      </rPr>
      <t>фаховий молодший бакалавр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</si>
  <si>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фаховий молодший бакалавр з дизайну</t>
    </r>
  </si>
  <si>
    <r>
      <t>Термін навчання: 2</t>
    </r>
    <r>
      <rPr>
        <b/>
        <sz val="10"/>
        <rFont val="Times New Roman"/>
        <family val="1"/>
        <charset val="204"/>
      </rPr>
      <t xml:space="preserve"> роки 10 місяців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</si>
  <si>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повної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загальної середньої освіти</t>
    </r>
  </si>
  <si>
    <t xml:space="preserve">                                                                           І . ГРАФІК ОСВІТНЬОГО ПРОЦЕСУ</t>
  </si>
  <si>
    <t xml:space="preserve">                Дизайн</t>
  </si>
  <si>
    <t xml:space="preserve">               Design</t>
  </si>
  <si>
    <t xml:space="preserve">              ID 75510</t>
  </si>
  <si>
    <t>Разом</t>
  </si>
  <si>
    <t>Код освітнього компонента</t>
  </si>
  <si>
    <t>проєкти</t>
  </si>
  <si>
    <r>
      <t xml:space="preserve">підготовка до екзамену </t>
    </r>
    <r>
      <rPr>
        <b/>
        <sz val="8"/>
        <rFont val="Times New Roman"/>
        <family val="1"/>
        <charset val="204"/>
      </rPr>
      <t>(1 кредит ЄКТС із годин на с.р.)</t>
    </r>
  </si>
  <si>
    <t>"23" квітня 2026 року</t>
  </si>
  <si>
    <t>"16" квітня 2026 року</t>
  </si>
  <si>
    <t>"10" березня 2026 року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</si>
  <si>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</si>
  <si>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</si>
  <si>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</si>
  <si>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</si>
  <si>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</si>
  <si>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 xml:space="preserve">____________Октябрина ЧЕМАКІНА </t>
  </si>
  <si>
    <t>комп'ютерна</t>
  </si>
  <si>
    <t>рисунку та живопису</t>
  </si>
  <si>
    <t>природничих та суспільних дисциплін</t>
  </si>
  <si>
    <t>мистецьких дисциплін</t>
  </si>
  <si>
    <t>ЗАГАЛЬНА КІЛЬКІСТЬ ГОДИН</t>
  </si>
  <si>
    <t>Проректор з освітньої діяльності</t>
  </si>
  <si>
    <t>Голова Науково-методичного об'єднання з дизайну</t>
  </si>
  <si>
    <t>Голова циклової комісії візуальних та соціальних комунікацій</t>
  </si>
  <si>
    <t>Сучасні світові тенденції в дизайні</t>
  </si>
  <si>
    <t>Управління якістю в дизайні та професійна комунікація</t>
  </si>
  <si>
    <t>Професійне просування та креативне підприємництво в дизайні</t>
  </si>
  <si>
    <t>30 квітня 2026 р.</t>
  </si>
  <si>
    <t>Основи навчання, наукового пошуку та академічної доброчесності</t>
  </si>
  <si>
    <t>Дизайн проєкт</t>
  </si>
  <si>
    <t>Навчальна (за фахом) практика</t>
  </si>
  <si>
    <t>Всього ОК за циклом загальної підготовки</t>
  </si>
  <si>
    <t>2.1. Обов'язкові компоненти освітньо-професійної програми</t>
  </si>
  <si>
    <t>1.1. Обов’язкові компоненти освітньо-професійної програми</t>
  </si>
  <si>
    <t>Всього ОК за циклом професійної підготовки</t>
  </si>
  <si>
    <t>ВК 3.1</t>
  </si>
  <si>
    <t>ВК 3.2</t>
  </si>
  <si>
    <t>ВК 3.3</t>
  </si>
  <si>
    <t>ВК 3.4</t>
  </si>
  <si>
    <t>Всього ВК</t>
  </si>
  <si>
    <t>Курсовий проєкт з освітньої компоненти "Дизайн проєкт"</t>
  </si>
  <si>
    <t>КП 1</t>
  </si>
  <si>
    <t>Частка вибіркових компонент у загальному обсязі освітньої програми, %</t>
  </si>
  <si>
    <t>Вибіркові компоненти освітньої програми</t>
  </si>
  <si>
    <t>ІІІ. ВИБІРКОВІ КОМПОНЕНТИ ОСВІТНЬОЇ ПРОГРАМИ</t>
  </si>
  <si>
    <t>НАЗВА ОСВІТНІХ КОМПОНЕНТІВ</t>
  </si>
  <si>
    <r>
      <t>Форма здобуття фахової передвищої освіти:</t>
    </r>
    <r>
      <rPr>
        <b/>
        <sz val="10"/>
        <rFont val="Times New Roman"/>
        <family val="1"/>
        <charset val="204"/>
      </rPr>
      <t xml:space="preserve"> заочна</t>
    </r>
  </si>
  <si>
    <t>Екзамена-ційна сесія/Теоретичне навчання</t>
  </si>
  <si>
    <t>Захист дипломного проєкту</t>
  </si>
  <si>
    <t>Усього</t>
  </si>
  <si>
    <t>СТ</t>
  </si>
  <si>
    <t>К</t>
  </si>
  <si>
    <t>I</t>
  </si>
  <si>
    <t>II</t>
  </si>
  <si>
    <t>ІII</t>
  </si>
  <si>
    <t>всього ДФН</t>
  </si>
  <si>
    <t>всього ЗФН</t>
  </si>
  <si>
    <t>ЗФН має бути годин (25% від дфн)</t>
  </si>
  <si>
    <t>ДФН</t>
  </si>
  <si>
    <t>ЗФН</t>
  </si>
  <si>
    <t xml:space="preserve">Навчальна (за фахом) практика </t>
  </si>
  <si>
    <t>ІІІ.  ВИБІРКОВІ КОМПОНЕНТИ ОСВІТНЬОЇ ПРОГРАМИ</t>
  </si>
  <si>
    <t>Всього за циклом професійної підготовки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</si>
  <si>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дуальна</t>
    </r>
  </si>
  <si>
    <t>Навчання на підприємстві</t>
  </si>
  <si>
    <t>Підготовка дипломного проєкту</t>
  </si>
  <si>
    <t>НП</t>
  </si>
  <si>
    <t xml:space="preserve">– навчання на підприємстві; </t>
  </si>
  <si>
    <t>всього ДуальнаФН</t>
  </si>
  <si>
    <t>ДуальнаФН має бути годин (40-75% від дфн)</t>
  </si>
  <si>
    <t>ДуальнаФН</t>
  </si>
  <si>
    <t>Всього за ВК</t>
  </si>
  <si>
    <t>Вибірковий компонент</t>
  </si>
  <si>
    <t>1*</t>
  </si>
  <si>
    <t>ЗАТВЕРДЖУЮ</t>
  </si>
  <si>
    <t xml:space="preserve">Директор </t>
  </si>
  <si>
    <t>30 квітня 2026 року</t>
  </si>
  <si>
    <t xml:space="preserve">Тернопільського фахового коледжу </t>
  </si>
  <si>
    <t>____________ Неля СУХОРУКОВА</t>
  </si>
  <si>
    <t>Кредити ЄКТС</t>
  </si>
  <si>
    <t>семінарські</t>
  </si>
  <si>
    <t>Розподіл навчальної роботи в кредитах ЄКТС та аудиторних годинах за курсами, семестрами, тижнями</t>
  </si>
  <si>
    <t>ІV. ПЛАН ОСВІТНЬОГО ПРОЦЕСУ</t>
  </si>
  <si>
    <t>Шифр за ОПП</t>
  </si>
  <si>
    <t>підготовка до екзамену (1 кредит ЄКТС із годин на с.р.)</t>
  </si>
  <si>
    <t>1 семестр</t>
  </si>
  <si>
    <t>2 семестр</t>
  </si>
  <si>
    <t>годин на тиждень</t>
  </si>
  <si>
    <t>кредити/години на семестр</t>
  </si>
  <si>
    <t>ЗВЕДЕНІ ДАНІ ПРО БЮДЖЕТ ЧАСУ, тижні</t>
  </si>
  <si>
    <t>ІІ. ПРАКТИКА</t>
  </si>
  <si>
    <t>IІІ.  АТЕСТАЦІЯ здобувачів фахової передвизої освіти</t>
  </si>
  <si>
    <t>Форма випускної атестації</t>
  </si>
  <si>
    <t>Теоретичне  навчання</t>
  </si>
  <si>
    <t>Екзаменаційна сесія</t>
  </si>
  <si>
    <t>Виконання кваліфікаційного проєкту (роботи)
(роботи)</t>
  </si>
  <si>
    <t>Випускна атестація</t>
  </si>
  <si>
    <t>А</t>
  </si>
  <si>
    <t>– атестація</t>
  </si>
  <si>
    <t>4(120)</t>
  </si>
  <si>
    <t>2(60)</t>
  </si>
  <si>
    <t>3(90)</t>
  </si>
  <si>
    <t>1(30)</t>
  </si>
  <si>
    <t>І. ОБОВ’ЯЗКОВІ КОМПОНЕНТИ ОСВІТНЬО-ПРОФЕСІЙНОЇ ПРОГРАМИ</t>
  </si>
  <si>
    <t>1.1. Освітні компоненти, що формують загальні компетентності</t>
  </si>
  <si>
    <t>5(150)</t>
  </si>
  <si>
    <t>6(180)</t>
  </si>
  <si>
    <t>VІ. ПОЯСНЕННЯ ДО НАВЧАЛЬНОГО ПЛАНУ</t>
  </si>
  <si>
    <r>
      <t xml:space="preserve">затвердженої Вченою радою Закладу вищої освіти </t>
    </r>
    <r>
      <rPr>
        <b/>
        <sz val="12"/>
        <rFont val="Times New Roman"/>
        <family val="1"/>
        <charset val="204"/>
      </rPr>
      <t xml:space="preserve">"Відкритий міжнародний університет розвитку людини "Україна" (Протокол №2 від 30.04.2026) </t>
    </r>
  </si>
  <si>
    <t>та введено в дію наказом №45 від 30.04.2026.</t>
  </si>
  <si>
    <t>Навчальний план складено на підставі освітньо-професійної програми "Дизайн", ID 75510</t>
  </si>
  <si>
    <t>9(270)</t>
  </si>
  <si>
    <t>15 тижнів</t>
  </si>
  <si>
    <t>10 тижнів</t>
  </si>
  <si>
    <t>4 тижні</t>
  </si>
  <si>
    <t>2 тижні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</si>
</sst>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5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  <font>
      <i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5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b/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5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89013336588644"/>
        <bgColor rgb="FFFFF2CC"/>
      </patternFill>
    </fill>
    <fill>
      <patternFill patternType="solid">
        <fgColor rgb="FFFFFF00"/>
        <bgColor rgb="FFFFF2CC"/>
      </patternFill>
    </fill>
    <fill>
      <patternFill patternType="solid">
        <fgColor theme="0" tint="-0.14999847407452621"/>
        <bgColor indexed="64"/>
      </patternFill>
    </fill>
  </fills>
  <borders count="8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</cellStyleXfs>
  <cellXfs count="109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0" xfId="0" applyFont="1"/>
    <xf numFmtId="0" fontId="6" fillId="0" borderId="20" xfId="0" applyFont="1" applyBorder="1" applyAlignment="1">
      <alignment horizontal="centerContinuous"/>
    </xf>
    <xf numFmtId="0" fontId="3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Continuous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11" fillId="0" borderId="0" xfId="0" applyFont="1"/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1" xfId="0" applyFont="1" applyBorder="1" applyAlignment="1">
      <alignment horizontal="centerContinuous" vertical="center"/>
    </xf>
    <xf numFmtId="0" fontId="4" fillId="0" borderId="24" xfId="0" applyFont="1" applyBorder="1" applyAlignment="1">
      <alignment horizontal="centerContinuous" vertical="center"/>
    </xf>
    <xf numFmtId="0" fontId="4" fillId="0" borderId="50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Continuous" vertical="center"/>
    </xf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165" fontId="18" fillId="0" borderId="32" xfId="1" applyNumberFormat="1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" fillId="0" borderId="41" xfId="0" applyFont="1" applyBorder="1" applyAlignment="1">
      <alignment horizontal="centerContinuous" vertical="center" wrapText="1"/>
    </xf>
    <xf numFmtId="0" fontId="23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1" fontId="25" fillId="0" borderId="0" xfId="0" applyNumberFormat="1" applyFont="1" applyAlignment="1">
      <alignment vertical="center"/>
    </xf>
    <xf numFmtId="9" fontId="5" fillId="0" borderId="0" xfId="1" applyFont="1" applyFill="1" applyAlignment="1">
      <alignment vertical="center"/>
    </xf>
    <xf numFmtId="0" fontId="2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" fontId="25" fillId="0" borderId="0" xfId="0" applyNumberFormat="1" applyFont="1" applyFill="1" applyAlignment="1">
      <alignment vertical="center"/>
    </xf>
    <xf numFmtId="1" fontId="5" fillId="0" borderId="0" xfId="1" applyNumberFormat="1" applyFont="1" applyFill="1" applyAlignment="1">
      <alignment vertical="center"/>
    </xf>
    <xf numFmtId="1" fontId="13" fillId="0" borderId="35" xfId="0" applyNumberFormat="1" applyFont="1" applyBorder="1" applyAlignment="1">
      <alignment horizontal="center" vertical="center"/>
    </xf>
    <xf numFmtId="1" fontId="13" fillId="0" borderId="44" xfId="0" applyNumberFormat="1" applyFont="1" applyBorder="1" applyAlignment="1">
      <alignment horizontal="center" vertical="center"/>
    </xf>
    <xf numFmtId="1" fontId="13" fillId="0" borderId="45" xfId="0" applyNumberFormat="1" applyFont="1" applyBorder="1" applyAlignment="1">
      <alignment horizontal="center" vertical="center"/>
    </xf>
    <xf numFmtId="0" fontId="4" fillId="0" borderId="59" xfId="4" applyFont="1" applyFill="1" applyBorder="1" applyAlignment="1">
      <alignment horizontal="centerContinuous"/>
    </xf>
    <xf numFmtId="0" fontId="4" fillId="0" borderId="57" xfId="4" applyFont="1" applyFill="1" applyBorder="1" applyAlignment="1">
      <alignment horizontal="centerContinuous"/>
    </xf>
    <xf numFmtId="0" fontId="4" fillId="0" borderId="33" xfId="4" applyFont="1" applyFill="1" applyBorder="1" applyAlignment="1">
      <alignment horizontal="centerContinuous"/>
    </xf>
    <xf numFmtId="0" fontId="4" fillId="0" borderId="32" xfId="4" applyFont="1" applyFill="1" applyBorder="1" applyAlignment="1">
      <alignment horizontal="centerContinuous"/>
    </xf>
    <xf numFmtId="0" fontId="4" fillId="0" borderId="55" xfId="4" applyFont="1" applyFill="1" applyBorder="1" applyAlignment="1">
      <alignment horizontal="centerContinuous"/>
    </xf>
    <xf numFmtId="0" fontId="4" fillId="0" borderId="30" xfId="4" applyFont="1" applyFill="1" applyBorder="1" applyAlignment="1">
      <alignment horizontal="centerContinuous"/>
    </xf>
    <xf numFmtId="0" fontId="4" fillId="0" borderId="57" xfId="4" applyFont="1" applyFill="1" applyBorder="1" applyAlignment="1">
      <alignment horizontal="center"/>
    </xf>
    <xf numFmtId="0" fontId="4" fillId="0" borderId="31" xfId="4" applyFont="1" applyFill="1" applyBorder="1" applyAlignment="1">
      <alignment horizontal="centerContinuous"/>
    </xf>
    <xf numFmtId="0" fontId="3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0" xfId="4" applyFont="1" applyFill="1" applyBorder="1" applyAlignment="1">
      <alignment horizontal="center"/>
    </xf>
    <xf numFmtId="0" fontId="3" fillId="4" borderId="15" xfId="4" applyFont="1" applyFill="1" applyBorder="1" applyAlignment="1">
      <alignment horizontal="center" vertical="center"/>
    </xf>
    <xf numFmtId="0" fontId="3" fillId="4" borderId="16" xfId="4" applyFont="1" applyFill="1" applyBorder="1" applyAlignment="1">
      <alignment horizontal="center" vertical="center"/>
    </xf>
    <xf numFmtId="0" fontId="3" fillId="4" borderId="65" xfId="4" applyFont="1" applyFill="1" applyBorder="1" applyAlignment="1">
      <alignment horizontal="center" vertical="center"/>
    </xf>
    <xf numFmtId="0" fontId="3" fillId="4" borderId="17" xfId="4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/>
    </xf>
    <xf numFmtId="0" fontId="3" fillId="4" borderId="18" xfId="4" applyFont="1" applyFill="1" applyBorder="1" applyAlignment="1">
      <alignment horizontal="center" vertical="center"/>
    </xf>
    <xf numFmtId="0" fontId="3" fillId="4" borderId="29" xfId="4" applyFont="1" applyFill="1" applyBorder="1" applyAlignment="1">
      <alignment horizontal="center" vertical="center"/>
    </xf>
    <xf numFmtId="0" fontId="3" fillId="4" borderId="6" xfId="4" applyFont="1" applyFill="1" applyBorder="1" applyAlignment="1">
      <alignment horizontal="center" vertical="center"/>
    </xf>
    <xf numFmtId="0" fontId="3" fillId="4" borderId="27" xfId="4" applyFont="1" applyFill="1" applyBorder="1" applyAlignment="1">
      <alignment horizontal="center" vertical="center"/>
    </xf>
    <xf numFmtId="0" fontId="3" fillId="4" borderId="7" xfId="4" applyFont="1" applyFill="1" applyBorder="1" applyAlignment="1">
      <alignment horizontal="center" vertical="center"/>
    </xf>
    <xf numFmtId="0" fontId="3" fillId="4" borderId="5" xfId="4" applyFont="1" applyFill="1" applyBorder="1" applyAlignment="1">
      <alignment horizontal="center" vertical="center"/>
    </xf>
    <xf numFmtId="0" fontId="3" fillId="4" borderId="66" xfId="4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12" xfId="0" applyFont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 textRotation="90" wrapText="1"/>
    </xf>
    <xf numFmtId="0" fontId="3" fillId="4" borderId="2" xfId="4" applyFont="1" applyFill="1" applyBorder="1" applyAlignment="1">
      <alignment horizontal="center" vertical="center"/>
    </xf>
    <xf numFmtId="0" fontId="3" fillId="4" borderId="28" xfId="4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2" applyFont="1" applyFill="1" applyAlignment="1">
      <alignment wrapText="1"/>
    </xf>
    <xf numFmtId="0" fontId="29" fillId="0" borderId="0" xfId="2" applyFont="1" applyFill="1" applyAlignment="1">
      <alignment vertical="center"/>
    </xf>
    <xf numFmtId="0" fontId="5" fillId="0" borderId="0" xfId="2" applyFont="1" applyFill="1" applyAlignment="1">
      <alignment wrapText="1"/>
    </xf>
    <xf numFmtId="0" fontId="4" fillId="0" borderId="0" xfId="2" applyFont="1" applyFill="1"/>
    <xf numFmtId="0" fontId="9" fillId="0" borderId="0" xfId="2" applyFont="1" applyFill="1" applyBorder="1" applyAlignment="1">
      <alignment wrapText="1"/>
    </xf>
    <xf numFmtId="0" fontId="6" fillId="0" borderId="0" xfId="2" applyFont="1" applyFill="1" applyBorder="1" applyAlignment="1">
      <alignment wrapText="1"/>
    </xf>
    <xf numFmtId="0" fontId="30" fillId="0" borderId="0" xfId="2" applyFont="1" applyFill="1" applyBorder="1" applyAlignment="1">
      <alignment horizontal="center" vertical="top" wrapText="1"/>
    </xf>
    <xf numFmtId="0" fontId="6" fillId="0" borderId="0" xfId="2" applyFont="1" applyFill="1" applyAlignment="1">
      <alignment vertical="center" wrapText="1"/>
    </xf>
    <xf numFmtId="0" fontId="6" fillId="0" borderId="0" xfId="2" applyFont="1" applyFill="1" applyBorder="1" applyAlignment="1">
      <alignment vertical="top" wrapText="1"/>
    </xf>
    <xf numFmtId="0" fontId="11" fillId="0" borderId="0" xfId="0" applyFont="1" applyFill="1" applyAlignment="1">
      <alignment vertical="center"/>
    </xf>
    <xf numFmtId="0" fontId="6" fillId="0" borderId="63" xfId="0" applyFont="1" applyBorder="1" applyAlignment="1">
      <alignment horizontal="centerContinuous"/>
    </xf>
    <xf numFmtId="0" fontId="3" fillId="0" borderId="5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9" fillId="0" borderId="5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0" fontId="28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2" fillId="0" borderId="0" xfId="0" applyFont="1" applyFill="1"/>
    <xf numFmtId="0" fontId="4" fillId="0" borderId="0" xfId="0" applyFont="1" applyFill="1" applyBorder="1" applyAlignment="1">
      <alignment vertical="center" textRotation="90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28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" fontId="7" fillId="0" borderId="45" xfId="0" applyNumberFormat="1" applyFont="1" applyFill="1" applyBorder="1" applyAlignment="1">
      <alignment horizontal="center" vertical="center"/>
    </xf>
    <xf numFmtId="1" fontId="34" fillId="0" borderId="0" xfId="0" applyNumberFormat="1" applyFont="1" applyFill="1" applyAlignment="1">
      <alignment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26" fillId="0" borderId="0" xfId="0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1" fontId="7" fillId="0" borderId="62" xfId="0" applyNumberFormat="1" applyFont="1" applyFill="1" applyBorder="1" applyAlignment="1">
      <alignment horizontal="center" vertical="center"/>
    </xf>
    <xf numFmtId="1" fontId="7" fillId="0" borderId="56" xfId="0" applyNumberFormat="1" applyFont="1" applyFill="1" applyBorder="1" applyAlignment="1">
      <alignment horizontal="center" vertical="center"/>
    </xf>
    <xf numFmtId="1" fontId="7" fillId="0" borderId="57" xfId="0" applyNumberFormat="1" applyFont="1" applyFill="1" applyBorder="1" applyAlignment="1">
      <alignment horizontal="center" vertical="center"/>
    </xf>
    <xf numFmtId="1" fontId="7" fillId="0" borderId="30" xfId="0" applyNumberFormat="1" applyFont="1" applyFill="1" applyBorder="1" applyAlignment="1">
      <alignment horizontal="center" vertical="center"/>
    </xf>
    <xf numFmtId="164" fontId="7" fillId="0" borderId="30" xfId="0" applyNumberFormat="1" applyFont="1" applyFill="1" applyBorder="1" applyAlignment="1">
      <alignment horizontal="center" vertical="center"/>
    </xf>
    <xf numFmtId="164" fontId="7" fillId="0" borderId="55" xfId="0" applyNumberFormat="1" applyFont="1" applyFill="1" applyBorder="1" applyAlignment="1">
      <alignment horizontal="center" vertical="center"/>
    </xf>
    <xf numFmtId="1" fontId="7" fillId="0" borderId="51" xfId="0" applyNumberFormat="1" applyFont="1" applyFill="1" applyBorder="1" applyAlignment="1">
      <alignment horizontal="center" vertical="center"/>
    </xf>
    <xf numFmtId="1" fontId="7" fillId="0" borderId="35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5" fillId="0" borderId="67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3" fillId="0" borderId="0" xfId="2" applyFont="1" applyFill="1" applyAlignment="1">
      <alignment wrapText="1"/>
    </xf>
    <xf numFmtId="0" fontId="4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wrapText="1"/>
    </xf>
    <xf numFmtId="0" fontId="16" fillId="0" borderId="0" xfId="2" applyFont="1" applyFill="1" applyBorder="1" applyAlignment="1">
      <alignment horizontal="center" vertical="top" wrapText="1"/>
    </xf>
    <xf numFmtId="0" fontId="3" fillId="0" borderId="0" xfId="2" applyFont="1" applyFill="1" applyAlignment="1">
      <alignment vertical="center" wrapText="1"/>
    </xf>
    <xf numFmtId="0" fontId="3" fillId="0" borderId="0" xfId="2" applyFont="1" applyFill="1" applyAlignment="1">
      <alignment horizontal="left" wrapText="1"/>
    </xf>
    <xf numFmtId="0" fontId="5" fillId="0" borderId="25" xfId="0" applyFont="1" applyFill="1" applyBorder="1" applyAlignment="1">
      <alignment vertical="center" wrapText="1"/>
    </xf>
    <xf numFmtId="0" fontId="42" fillId="0" borderId="0" xfId="0" applyFont="1" applyAlignment="1">
      <alignment vertical="center"/>
    </xf>
    <xf numFmtId="1" fontId="42" fillId="0" borderId="0" xfId="0" applyNumberFormat="1" applyFont="1" applyAlignment="1">
      <alignment vertical="center"/>
    </xf>
    <xf numFmtId="0" fontId="4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" fontId="34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" fontId="7" fillId="0" borderId="31" xfId="0" applyNumberFormat="1" applyFont="1" applyFill="1" applyBorder="1" applyAlignment="1">
      <alignment horizontal="center" vertical="center"/>
    </xf>
    <xf numFmtId="1" fontId="7" fillId="0" borderId="59" xfId="0" applyNumberFormat="1" applyFont="1" applyFill="1" applyBorder="1" applyAlignment="1">
      <alignment horizontal="center" vertical="center"/>
    </xf>
    <xf numFmtId="1" fontId="7" fillId="0" borderId="55" xfId="0" applyNumberFormat="1" applyFont="1" applyFill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0" fontId="7" fillId="0" borderId="59" xfId="0" applyFont="1" applyFill="1" applyBorder="1" applyAlignment="1">
      <alignment horizontal="left" vertical="center"/>
    </xf>
    <xf numFmtId="0" fontId="7" fillId="0" borderId="55" xfId="0" applyFont="1" applyFill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0" fontId="24" fillId="0" borderId="0" xfId="0" applyFont="1" applyFill="1" applyAlignment="1">
      <alignment wrapText="1"/>
    </xf>
    <xf numFmtId="1" fontId="24" fillId="0" borderId="0" xfId="0" applyNumberFormat="1" applyFont="1" applyFill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7" fillId="0" borderId="2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2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" fontId="5" fillId="0" borderId="0" xfId="0" applyNumberFormat="1" applyFont="1" applyAlignment="1">
      <alignment vertical="center"/>
    </xf>
    <xf numFmtId="2" fontId="5" fillId="0" borderId="54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2" xfId="0" applyNumberFormat="1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47" xfId="0" applyFont="1" applyFill="1" applyBorder="1" applyAlignment="1" applyProtection="1">
      <alignment horizontal="center" vertical="center"/>
      <protection locked="0"/>
    </xf>
    <xf numFmtId="0" fontId="7" fillId="0" borderId="48" xfId="0" applyFont="1" applyFill="1" applyBorder="1" applyAlignment="1" applyProtection="1">
      <alignment horizontal="center" vertical="center"/>
      <protection locked="0"/>
    </xf>
    <xf numFmtId="0" fontId="5" fillId="0" borderId="49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vertical="center" wrapText="1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7" fillId="0" borderId="39" xfId="0" applyFont="1" applyFill="1" applyBorder="1" applyAlignment="1" applyProtection="1">
      <alignment horizontal="center" vertical="center"/>
      <protection locked="0"/>
    </xf>
    <xf numFmtId="1" fontId="7" fillId="0" borderId="9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2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7" xfId="0" applyFont="1" applyFill="1" applyBorder="1" applyAlignment="1" applyProtection="1">
      <alignment horizontal="left" vertical="center" wrapText="1"/>
      <protection locked="0"/>
    </xf>
    <xf numFmtId="1" fontId="5" fillId="7" borderId="8" xfId="0" applyNumberFormat="1" applyFont="1" applyFill="1" applyBorder="1" applyAlignment="1">
      <alignment horizontal="center" vertical="center"/>
    </xf>
    <xf numFmtId="0" fontId="5" fillId="7" borderId="61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67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1" fontId="5" fillId="8" borderId="9" xfId="0" applyNumberFormat="1" applyFont="1" applyFill="1" applyBorder="1" applyAlignment="1" applyProtection="1">
      <alignment horizontal="center" vertical="center"/>
      <protection locked="0"/>
    </xf>
    <xf numFmtId="1" fontId="5" fillId="8" borderId="22" xfId="0" applyNumberFormat="1" applyFont="1" applyFill="1" applyBorder="1" applyAlignment="1" applyProtection="1">
      <alignment horizontal="center" vertical="center"/>
      <protection locked="0"/>
    </xf>
    <xf numFmtId="0" fontId="5" fillId="8" borderId="6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67" xfId="0" applyFont="1" applyFill="1" applyBorder="1" applyAlignment="1">
      <alignment horizontal="center" vertical="center"/>
    </xf>
    <xf numFmtId="0" fontId="5" fillId="8" borderId="41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66" xfId="0" applyFont="1" applyFill="1" applyBorder="1" applyAlignment="1">
      <alignment horizontal="centerContinuous"/>
    </xf>
    <xf numFmtId="0" fontId="3" fillId="0" borderId="5" xfId="0" applyFont="1" applyFill="1" applyBorder="1" applyAlignment="1">
      <alignment horizontal="centerContinuous"/>
    </xf>
    <xf numFmtId="0" fontId="3" fillId="0" borderId="6" xfId="0" applyFont="1" applyFill="1" applyBorder="1" applyAlignment="1">
      <alignment horizontal="centerContinuous"/>
    </xf>
    <xf numFmtId="0" fontId="4" fillId="0" borderId="6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4" fillId="0" borderId="9" xfId="0" applyFont="1" applyFill="1" applyBorder="1" applyAlignment="1">
      <alignment horizontal="center" vertical="center"/>
    </xf>
    <xf numFmtId="1" fontId="5" fillId="7" borderId="49" xfId="0" applyNumberFormat="1" applyFont="1" applyFill="1" applyBorder="1" applyAlignment="1">
      <alignment horizontal="center" vertical="center"/>
    </xf>
    <xf numFmtId="1" fontId="5" fillId="8" borderId="12" xfId="0" applyNumberFormat="1" applyFont="1" applyFill="1" applyBorder="1" applyAlignment="1" applyProtection="1">
      <alignment horizontal="center" vertical="center"/>
      <protection locked="0"/>
    </xf>
    <xf numFmtId="1" fontId="5" fillId="8" borderId="47" xfId="0" applyNumberFormat="1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>
      <alignment horizontal="center" vertical="center"/>
    </xf>
    <xf numFmtId="0" fontId="5" fillId="5" borderId="63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48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2" applyFont="1" applyFill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6" fillId="0" borderId="9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3" fillId="0" borderId="66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4" fillId="0" borderId="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" fontId="5" fillId="5" borderId="73" xfId="0" applyNumberFormat="1" applyFont="1" applyFill="1" applyBorder="1" applyAlignment="1" applyProtection="1">
      <alignment horizontal="center" vertical="center"/>
      <protection locked="0"/>
    </xf>
    <xf numFmtId="1" fontId="5" fillId="5" borderId="11" xfId="0" applyNumberFormat="1" applyFont="1" applyFill="1" applyBorder="1" applyAlignment="1" applyProtection="1">
      <alignment horizontal="center" vertical="center"/>
      <protection locked="0"/>
    </xf>
    <xf numFmtId="9" fontId="5" fillId="0" borderId="9" xfId="1" applyNumberFormat="1" applyFont="1" applyFill="1" applyBorder="1" applyAlignment="1">
      <alignment vertical="center"/>
    </xf>
    <xf numFmtId="1" fontId="5" fillId="0" borderId="9" xfId="1" applyNumberFormat="1" applyFont="1" applyFill="1" applyBorder="1" applyAlignment="1">
      <alignment vertical="center"/>
    </xf>
    <xf numFmtId="1" fontId="5" fillId="5" borderId="63" xfId="0" applyNumberFormat="1" applyFont="1" applyFill="1" applyBorder="1" applyAlignment="1" applyProtection="1">
      <alignment horizontal="center" vertical="center"/>
      <protection locked="0"/>
    </xf>
    <xf numFmtId="1" fontId="5" fillId="5" borderId="39" xfId="0" applyNumberFormat="1" applyFont="1" applyFill="1" applyBorder="1" applyAlignment="1" applyProtection="1">
      <alignment horizontal="center" vertical="center"/>
      <protection locked="0"/>
    </xf>
    <xf numFmtId="1" fontId="5" fillId="5" borderId="20" xfId="0" applyNumberFormat="1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>
      <alignment horizontal="center" vertical="center"/>
    </xf>
    <xf numFmtId="0" fontId="5" fillId="8" borderId="57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1" fontId="5" fillId="5" borderId="14" xfId="0" applyNumberFormat="1" applyFont="1" applyFill="1" applyBorder="1" applyAlignment="1" applyProtection="1">
      <alignment horizontal="center" vertical="center"/>
      <protection locked="0"/>
    </xf>
    <xf numFmtId="1" fontId="7" fillId="0" borderId="53" xfId="0" applyNumberFormat="1" applyFont="1" applyFill="1" applyBorder="1" applyAlignment="1">
      <alignment horizontal="center" vertical="center"/>
    </xf>
    <xf numFmtId="1" fontId="7" fillId="0" borderId="34" xfId="0" applyNumberFormat="1" applyFont="1" applyFill="1" applyBorder="1" applyAlignment="1">
      <alignment horizontal="center" vertical="center"/>
    </xf>
    <xf numFmtId="1" fontId="7" fillId="0" borderId="44" xfId="0" applyNumberFormat="1" applyFont="1" applyFill="1" applyBorder="1" applyAlignment="1">
      <alignment horizontal="center" vertical="center"/>
    </xf>
    <xf numFmtId="1" fontId="7" fillId="0" borderId="43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2" fontId="5" fillId="0" borderId="76" xfId="0" applyNumberFormat="1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>
      <alignment horizontal="center" vertical="center"/>
    </xf>
    <xf numFmtId="0" fontId="5" fillId="0" borderId="37" xfId="0" applyFont="1" applyBorder="1" applyAlignment="1" applyProtection="1">
      <alignment horizontal="center" vertical="center"/>
      <protection locked="0"/>
    </xf>
    <xf numFmtId="0" fontId="7" fillId="0" borderId="77" xfId="0" applyFont="1" applyBorder="1" applyAlignment="1">
      <alignment horizontal="center" vertical="center"/>
    </xf>
    <xf numFmtId="1" fontId="7" fillId="0" borderId="78" xfId="0" applyNumberFormat="1" applyFont="1" applyBorder="1" applyAlignment="1">
      <alignment horizontal="center" vertical="center"/>
    </xf>
    <xf numFmtId="1" fontId="5" fillId="7" borderId="76" xfId="0" applyNumberFormat="1" applyFont="1" applyFill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/>
    </xf>
    <xf numFmtId="1" fontId="5" fillId="8" borderId="37" xfId="0" applyNumberFormat="1" applyFont="1" applyFill="1" applyBorder="1" applyAlignment="1">
      <alignment horizontal="center" vertical="center"/>
    </xf>
    <xf numFmtId="1" fontId="5" fillId="8" borderId="17" xfId="0" applyNumberFormat="1" applyFont="1" applyFill="1" applyBorder="1" applyAlignment="1">
      <alignment horizontal="center" vertical="center"/>
    </xf>
    <xf numFmtId="1" fontId="5" fillId="5" borderId="73" xfId="0" applyNumberFormat="1" applyFont="1" applyFill="1" applyBorder="1" applyAlignment="1">
      <alignment horizontal="center" vertical="center"/>
    </xf>
    <xf numFmtId="1" fontId="5" fillId="5" borderId="11" xfId="0" applyNumberFormat="1" applyFont="1" applyFill="1" applyBorder="1" applyAlignment="1">
      <alignment horizontal="center" vertical="center"/>
    </xf>
    <xf numFmtId="1" fontId="5" fillId="0" borderId="79" xfId="0" applyNumberFormat="1" applyFont="1" applyBorder="1" applyAlignment="1">
      <alignment horizontal="center" vertical="center"/>
    </xf>
    <xf numFmtId="1" fontId="5" fillId="5" borderId="39" xfId="0" applyNumberFormat="1" applyFont="1" applyFill="1" applyBorder="1" applyAlignment="1">
      <alignment horizontal="center" vertical="center"/>
    </xf>
    <xf numFmtId="1" fontId="5" fillId="5" borderId="14" xfId="0" applyNumberFormat="1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1" fontId="5" fillId="0" borderId="0" xfId="0" applyNumberFormat="1" applyFont="1" applyFill="1" applyAlignment="1">
      <alignment vertical="center"/>
    </xf>
    <xf numFmtId="1" fontId="12" fillId="0" borderId="0" xfId="0" applyNumberFormat="1" applyFont="1" applyFill="1" applyAlignment="1">
      <alignment vertical="center"/>
    </xf>
    <xf numFmtId="0" fontId="7" fillId="0" borderId="5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46" fillId="0" borderId="0" xfId="0" applyFont="1" applyFill="1" applyAlignment="1">
      <alignment horizontal="center" vertical="center" wrapText="1"/>
    </xf>
    <xf numFmtId="1" fontId="46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37" fillId="0" borderId="0" xfId="4" applyFont="1" applyAlignment="1">
      <alignment horizontal="center" vertical="center"/>
    </xf>
    <xf numFmtId="1" fontId="37" fillId="0" borderId="0" xfId="4" applyNumberFormat="1" applyFont="1" applyAlignment="1">
      <alignment horizontal="center" vertical="center"/>
    </xf>
    <xf numFmtId="0" fontId="37" fillId="0" borderId="0" xfId="4" applyFont="1" applyFill="1" applyAlignment="1">
      <alignment horizontal="center" vertical="center"/>
    </xf>
    <xf numFmtId="1" fontId="37" fillId="0" borderId="0" xfId="4" applyNumberFormat="1" applyFont="1" applyFill="1" applyAlignment="1">
      <alignment horizontal="center" vertical="center"/>
    </xf>
    <xf numFmtId="0" fontId="37" fillId="0" borderId="0" xfId="4" applyFont="1" applyFill="1" applyAlignment="1">
      <alignment horizontal="center"/>
    </xf>
    <xf numFmtId="1" fontId="37" fillId="0" borderId="0" xfId="4" applyNumberFormat="1" applyFont="1" applyFill="1" applyAlignment="1">
      <alignment horizontal="center"/>
    </xf>
    <xf numFmtId="0" fontId="24" fillId="0" borderId="0" xfId="0" applyFont="1" applyAlignment="1">
      <alignment wrapText="1"/>
    </xf>
    <xf numFmtId="1" fontId="24" fillId="0" borderId="0" xfId="0" applyNumberFormat="1" applyFont="1" applyAlignment="1">
      <alignment wrapText="1"/>
    </xf>
    <xf numFmtId="0" fontId="5" fillId="0" borderId="54" xfId="0" applyFont="1" applyFill="1" applyBorder="1" applyAlignment="1">
      <alignment horizontal="center" vertical="center" wrapText="1"/>
    </xf>
    <xf numFmtId="0" fontId="5" fillId="7" borderId="49" xfId="0" applyFont="1" applyFill="1" applyBorder="1" applyAlignment="1">
      <alignment horizontal="center" vertical="center"/>
    </xf>
    <xf numFmtId="0" fontId="5" fillId="5" borderId="62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1" fontId="12" fillId="9" borderId="12" xfId="0" applyNumberFormat="1" applyFont="1" applyFill="1" applyBorder="1" applyAlignment="1">
      <alignment horizontal="center" vertical="center"/>
    </xf>
    <xf numFmtId="1" fontId="12" fillId="9" borderId="47" xfId="0" applyNumberFormat="1" applyFont="1" applyFill="1" applyBorder="1" applyAlignment="1">
      <alignment horizontal="center" vertical="center"/>
    </xf>
    <xf numFmtId="0" fontId="5" fillId="10" borderId="5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9" borderId="6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5" fillId="9" borderId="57" xfId="0" applyFont="1" applyFill="1" applyBorder="1" applyAlignment="1">
      <alignment horizontal="center" vertical="center"/>
    </xf>
    <xf numFmtId="0" fontId="5" fillId="9" borderId="47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7" fillId="9" borderId="48" xfId="0" applyFont="1" applyFill="1" applyBorder="1" applyAlignment="1">
      <alignment horizontal="center" vertical="center"/>
    </xf>
    <xf numFmtId="0" fontId="5" fillId="9" borderId="47" xfId="0" applyFont="1" applyFill="1" applyBorder="1" applyAlignment="1">
      <alignment horizontal="center" vertical="center"/>
    </xf>
    <xf numFmtId="0" fontId="7" fillId="9" borderId="39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" fontId="7" fillId="9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5" fillId="0" borderId="0" xfId="4" applyFont="1" applyFill="1" applyAlignment="1">
      <alignment horizontal="left" wrapText="1"/>
    </xf>
    <xf numFmtId="0" fontId="49" fillId="0" borderId="0" xfId="4" applyFont="1" applyFill="1" applyAlignment="1">
      <alignment horizontal="left" vertical="top" wrapText="1"/>
    </xf>
    <xf numFmtId="0" fontId="5" fillId="0" borderId="0" xfId="4" applyFont="1" applyFill="1" applyAlignment="1">
      <alignment horizontal="left" vertical="top" wrapText="1"/>
    </xf>
    <xf numFmtId="0" fontId="5" fillId="0" borderId="0" xfId="4" applyFont="1" applyFill="1" applyBorder="1" applyAlignment="1">
      <alignment horizontal="left" wrapText="1"/>
    </xf>
    <xf numFmtId="0" fontId="50" fillId="0" borderId="17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4" fillId="0" borderId="6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7" xfId="0" applyFont="1" applyBorder="1" applyAlignment="1">
      <alignment horizontal="centerContinuous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Continuous" vertical="center"/>
    </xf>
    <xf numFmtId="0" fontId="4" fillId="0" borderId="28" xfId="0" applyFont="1" applyBorder="1" applyAlignment="1">
      <alignment horizontal="centerContinuous" vertical="center"/>
    </xf>
    <xf numFmtId="0" fontId="4" fillId="0" borderId="26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" fontId="0" fillId="0" borderId="0" xfId="0" applyNumberFormat="1" applyFont="1" applyAlignment="1">
      <alignment vertical="center"/>
    </xf>
    <xf numFmtId="0" fontId="51" fillId="0" borderId="0" xfId="0" applyFont="1" applyAlignment="1">
      <alignment vertical="center"/>
    </xf>
    <xf numFmtId="1" fontId="5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1" fontId="52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" fontId="0" fillId="0" borderId="0" xfId="0" applyNumberFormat="1" applyFont="1" applyFill="1" applyAlignment="1">
      <alignment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2" fontId="12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1" fontId="12" fillId="7" borderId="49" xfId="0" applyNumberFormat="1" applyFont="1" applyFill="1" applyBorder="1" applyAlignment="1">
      <alignment horizontal="center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12" fillId="8" borderId="12" xfId="0" applyNumberFormat="1" applyFont="1" applyFill="1" applyBorder="1" applyAlignment="1" applyProtection="1">
      <alignment horizontal="center" vertical="center"/>
      <protection locked="0"/>
    </xf>
    <xf numFmtId="1" fontId="12" fillId="8" borderId="47" xfId="0" applyNumberFormat="1" applyFont="1" applyFill="1" applyBorder="1" applyAlignment="1" applyProtection="1">
      <alignment horizontal="center" vertical="center"/>
      <protection locked="0"/>
    </xf>
    <xf numFmtId="1" fontId="12" fillId="5" borderId="15" xfId="0" applyNumberFormat="1" applyFont="1" applyFill="1" applyBorder="1" applyAlignment="1" applyProtection="1">
      <alignment horizontal="center" vertical="center"/>
      <protection locked="0"/>
    </xf>
    <xf numFmtId="1" fontId="12" fillId="5" borderId="17" xfId="0" applyNumberFormat="1" applyFont="1" applyFill="1" applyBorder="1" applyAlignment="1" applyProtection="1">
      <alignment horizontal="center" vertical="center"/>
      <protection locked="0"/>
    </xf>
    <xf numFmtId="0" fontId="12" fillId="0" borderId="49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9" fontId="12" fillId="0" borderId="0" xfId="1" applyFont="1" applyFill="1" applyAlignment="1">
      <alignment vertical="center"/>
    </xf>
    <xf numFmtId="1" fontId="12" fillId="0" borderId="0" xfId="1" applyNumberFormat="1" applyFont="1" applyFill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/>
    </xf>
    <xf numFmtId="0" fontId="12" fillId="0" borderId="12" xfId="0" applyFont="1" applyFill="1" applyBorder="1" applyAlignment="1" applyProtection="1">
      <alignment horizontal="left" vertical="center" wrapText="1"/>
      <protection locked="0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12" fillId="0" borderId="47" xfId="0" applyFont="1" applyFill="1" applyBorder="1" applyAlignment="1" applyProtection="1">
      <alignment horizontal="center" vertical="center"/>
      <protection locked="0"/>
    </xf>
    <xf numFmtId="0" fontId="8" fillId="0" borderId="48" xfId="0" applyFont="1" applyFill="1" applyBorder="1" applyAlignment="1" applyProtection="1">
      <alignment horizontal="center" vertical="center"/>
      <protection locked="0"/>
    </xf>
    <xf numFmtId="1" fontId="12" fillId="5" borderId="54" xfId="0" applyNumberFormat="1" applyFont="1" applyFill="1" applyBorder="1" applyAlignment="1" applyProtection="1">
      <alignment horizontal="center" vertical="center"/>
      <protection locked="0"/>
    </xf>
    <xf numFmtId="1" fontId="12" fillId="5" borderId="13" xfId="0" applyNumberFormat="1" applyFont="1" applyFill="1" applyBorder="1" applyAlignment="1" applyProtection="1">
      <alignment horizontal="center" vertical="center"/>
      <protection locked="0"/>
    </xf>
    <xf numFmtId="0" fontId="12" fillId="0" borderId="49" xfId="0" applyFont="1" applyFill="1" applyBorder="1" applyAlignment="1" applyProtection="1">
      <alignment horizontal="center" vertical="center"/>
      <protection locked="0"/>
    </xf>
    <xf numFmtId="0" fontId="12" fillId="0" borderId="61" xfId="0" applyFont="1" applyFill="1" applyBorder="1" applyAlignment="1" applyProtection="1">
      <alignment horizontal="center" vertical="center"/>
      <protection locked="0"/>
    </xf>
    <xf numFmtId="0" fontId="12" fillId="0" borderId="54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63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2" fillId="0" borderId="21" xfId="0" applyFont="1" applyFill="1" applyBorder="1" applyAlignment="1" applyProtection="1">
      <alignment horizontal="center" vertical="center"/>
      <protection locked="0"/>
    </xf>
    <xf numFmtId="0" fontId="12" fillId="0" borderId="22" xfId="0" applyFont="1" applyFill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vertical="center" wrapText="1"/>
      <protection locked="0"/>
    </xf>
    <xf numFmtId="0" fontId="12" fillId="0" borderId="9" xfId="0" applyFont="1" applyFill="1" applyBorder="1" applyAlignment="1" applyProtection="1">
      <alignment horizontal="center" vertical="center"/>
      <protection locked="0"/>
    </xf>
    <xf numFmtId="0" fontId="8" fillId="0" borderId="39" xfId="0" applyFont="1" applyFill="1" applyBorder="1" applyAlignment="1" applyProtection="1">
      <alignment horizontal="center" vertical="center"/>
      <protection locked="0"/>
    </xf>
    <xf numFmtId="1" fontId="12" fillId="7" borderId="8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1" fontId="12" fillId="8" borderId="9" xfId="0" applyNumberFormat="1" applyFont="1" applyFill="1" applyBorder="1" applyAlignment="1" applyProtection="1">
      <alignment horizontal="center" vertical="center"/>
      <protection locked="0"/>
    </xf>
    <xf numFmtId="1" fontId="12" fillId="8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12" fillId="0" borderId="20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left" vertical="center" wrapText="1"/>
      <protection locked="0"/>
    </xf>
    <xf numFmtId="2" fontId="12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53" fillId="0" borderId="9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1" fontId="12" fillId="5" borderId="19" xfId="0" applyNumberFormat="1" applyFont="1" applyFill="1" applyBorder="1" applyAlignment="1" applyProtection="1">
      <alignment horizontal="center" vertical="center"/>
      <protection locked="0"/>
    </xf>
    <xf numFmtId="1" fontId="12" fillId="5" borderId="10" xfId="0" applyNumberFormat="1" applyFont="1" applyFill="1" applyBorder="1" applyAlignment="1" applyProtection="1">
      <alignment horizontal="center" vertical="center"/>
      <protection locked="0"/>
    </xf>
    <xf numFmtId="0" fontId="12" fillId="0" borderId="47" xfId="0" applyFont="1" applyFill="1" applyBorder="1" applyAlignment="1" applyProtection="1">
      <alignment horizontal="left" vertical="center" wrapText="1"/>
      <protection locked="0"/>
    </xf>
    <xf numFmtId="0" fontId="12" fillId="0" borderId="12" xfId="0" applyFont="1" applyFill="1" applyBorder="1" applyAlignment="1">
      <alignment horizontal="center" vertical="center"/>
    </xf>
    <xf numFmtId="0" fontId="12" fillId="7" borderId="61" xfId="0" applyFont="1" applyFill="1" applyBorder="1" applyAlignment="1">
      <alignment horizontal="center" vertical="center"/>
    </xf>
    <xf numFmtId="0" fontId="12" fillId="8" borderId="61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54" fillId="0" borderId="0" xfId="0" applyFont="1" applyFill="1" applyAlignment="1">
      <alignment vertical="center"/>
    </xf>
    <xf numFmtId="0" fontId="8" fillId="9" borderId="48" xfId="0" applyFont="1" applyFill="1" applyBorder="1" applyAlignment="1">
      <alignment horizontal="center" vertical="center"/>
    </xf>
    <xf numFmtId="0" fontId="12" fillId="9" borderId="6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12" fillId="11" borderId="59" xfId="0" applyFont="1" applyFill="1" applyBorder="1" applyAlignment="1">
      <alignment horizontal="center" vertical="center"/>
    </xf>
    <xf numFmtId="1" fontId="12" fillId="9" borderId="13" xfId="0" applyNumberFormat="1" applyFont="1" applyFill="1" applyBorder="1" applyAlignment="1" applyProtection="1">
      <alignment horizontal="center" vertical="center"/>
      <protection locked="0"/>
    </xf>
    <xf numFmtId="0" fontId="12" fillId="9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9" fontId="12" fillId="9" borderId="0" xfId="1" applyFont="1" applyFill="1" applyAlignment="1">
      <alignment vertical="center"/>
    </xf>
    <xf numFmtId="0" fontId="43" fillId="0" borderId="35" xfId="0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1" fontId="43" fillId="0" borderId="35" xfId="0" applyNumberFormat="1" applyFont="1" applyBorder="1" applyAlignment="1">
      <alignment horizontal="center" vertical="center"/>
    </xf>
    <xf numFmtId="1" fontId="43" fillId="0" borderId="44" xfId="0" applyNumberFormat="1" applyFont="1" applyBorder="1" applyAlignment="1">
      <alignment horizontal="center" vertical="center"/>
    </xf>
    <xf numFmtId="1" fontId="43" fillId="0" borderId="43" xfId="0" applyNumberFormat="1" applyFont="1" applyBorder="1" applyAlignment="1">
      <alignment horizontal="center" vertical="center"/>
    </xf>
    <xf numFmtId="1" fontId="43" fillId="0" borderId="53" xfId="0" applyNumberFormat="1" applyFont="1" applyBorder="1" applyAlignment="1">
      <alignment horizontal="center" vertical="center"/>
    </xf>
    <xf numFmtId="1" fontId="43" fillId="0" borderId="45" xfId="0" applyNumberFormat="1" applyFont="1" applyBorder="1" applyAlignment="1">
      <alignment horizontal="center" vertical="center"/>
    </xf>
    <xf numFmtId="1" fontId="43" fillId="0" borderId="34" xfId="0" applyNumberFormat="1" applyFont="1" applyBorder="1" applyAlignment="1">
      <alignment horizontal="center" vertical="center"/>
    </xf>
    <xf numFmtId="1" fontId="43" fillId="0" borderId="51" xfId="0" applyNumberFormat="1" applyFont="1" applyBorder="1" applyAlignment="1">
      <alignment horizontal="center" vertical="center"/>
    </xf>
    <xf numFmtId="1" fontId="43" fillId="0" borderId="52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1" fontId="56" fillId="0" borderId="0" xfId="0" applyNumberFormat="1" applyFont="1" applyAlignment="1">
      <alignment vertical="center"/>
    </xf>
    <xf numFmtId="0" fontId="55" fillId="0" borderId="9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vertical="center" wrapText="1"/>
    </xf>
    <xf numFmtId="0" fontId="12" fillId="5" borderId="73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8" fillId="9" borderId="39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 wrapText="1"/>
    </xf>
    <xf numFmtId="0" fontId="12" fillId="0" borderId="7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vertical="center" wrapText="1"/>
    </xf>
    <xf numFmtId="0" fontId="12" fillId="0" borderId="67" xfId="0" applyFont="1" applyFill="1" applyBorder="1" applyAlignment="1">
      <alignment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67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12" fillId="7" borderId="67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2" fillId="8" borderId="67" xfId="0" applyFont="1" applyFill="1" applyBorder="1" applyAlignment="1">
      <alignment horizontal="center" vertical="center"/>
    </xf>
    <xf numFmtId="0" fontId="12" fillId="8" borderId="41" xfId="0" applyFont="1" applyFill="1" applyBorder="1" applyAlignment="1">
      <alignment horizontal="center" vertical="center"/>
    </xf>
    <xf numFmtId="0" fontId="12" fillId="5" borderId="46" xfId="0" applyFont="1" applyFill="1" applyBorder="1" applyAlignment="1">
      <alignment horizontal="center" vertical="center"/>
    </xf>
    <xf numFmtId="0" fontId="12" fillId="5" borderId="50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1" fontId="54" fillId="0" borderId="0" xfId="0" applyNumberFormat="1" applyFont="1" applyFill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9" borderId="57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1" fontId="8" fillId="0" borderId="62" xfId="0" applyNumberFormat="1" applyFont="1" applyFill="1" applyBorder="1" applyAlignment="1">
      <alignment horizontal="center" vertical="center"/>
    </xf>
    <xf numFmtId="1" fontId="8" fillId="0" borderId="56" xfId="0" applyNumberFormat="1" applyFont="1" applyFill="1" applyBorder="1" applyAlignment="1">
      <alignment horizontal="center" vertical="center"/>
    </xf>
    <xf numFmtId="1" fontId="8" fillId="0" borderId="57" xfId="0" applyNumberFormat="1" applyFont="1" applyFill="1" applyBorder="1" applyAlignment="1">
      <alignment horizontal="center" vertical="center"/>
    </xf>
    <xf numFmtId="1" fontId="8" fillId="0" borderId="31" xfId="0" applyNumberFormat="1" applyFont="1" applyFill="1" applyBorder="1" applyAlignment="1">
      <alignment horizontal="center" vertical="center"/>
    </xf>
    <xf numFmtId="1" fontId="8" fillId="0" borderId="59" xfId="0" applyNumberFormat="1" applyFont="1" applyFill="1" applyBorder="1" applyAlignment="1">
      <alignment horizontal="center" vertical="center"/>
    </xf>
    <xf numFmtId="1" fontId="8" fillId="0" borderId="55" xfId="0" applyNumberFormat="1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vertical="center"/>
    </xf>
    <xf numFmtId="0" fontId="12" fillId="8" borderId="22" xfId="0" applyFont="1" applyFill="1" applyBorder="1" applyAlignment="1">
      <alignment horizontal="center" vertical="center"/>
    </xf>
    <xf numFmtId="1" fontId="8" fillId="0" borderId="29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" fontId="8" fillId="0" borderId="28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4" fillId="0" borderId="8" xfId="0" applyFont="1" applyFill="1" applyBorder="1" applyAlignment="1">
      <alignment vertical="center"/>
    </xf>
    <xf numFmtId="0" fontId="12" fillId="9" borderId="10" xfId="0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0" fontId="54" fillId="0" borderId="22" xfId="0" applyFont="1" applyFill="1" applyBorder="1" applyAlignment="1">
      <alignment vertical="center"/>
    </xf>
    <xf numFmtId="0" fontId="54" fillId="0" borderId="19" xfId="0" applyFont="1" applyFill="1" applyBorder="1" applyAlignment="1">
      <alignment vertical="center"/>
    </xf>
    <xf numFmtId="164" fontId="8" fillId="0" borderId="28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2" fillId="8" borderId="13" xfId="0" applyFont="1" applyFill="1" applyBorder="1" applyAlignment="1">
      <alignment horizontal="center" vertical="center"/>
    </xf>
    <xf numFmtId="0" fontId="12" fillId="8" borderId="42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5" fillId="0" borderId="0" xfId="4" applyFont="1" applyFill="1" applyAlignment="1">
      <alignment horizontal="left" vertical="top" wrapText="1"/>
    </xf>
    <xf numFmtId="0" fontId="5" fillId="0" borderId="0" xfId="4" applyFont="1" applyFill="1" applyAlignment="1">
      <alignment horizontal="left" wrapText="1"/>
    </xf>
    <xf numFmtId="0" fontId="23" fillId="0" borderId="0" xfId="0" applyFont="1" applyAlignment="1">
      <alignment vertical="center"/>
    </xf>
    <xf numFmtId="164" fontId="8" fillId="0" borderId="5" xfId="0" applyNumberFormat="1" applyFont="1" applyFill="1" applyBorder="1" applyAlignment="1">
      <alignment horizontal="center" vertical="center"/>
    </xf>
    <xf numFmtId="2" fontId="12" fillId="0" borderId="74" xfId="0" applyNumberFormat="1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>
      <alignment horizontal="center" vertical="center"/>
    </xf>
    <xf numFmtId="0" fontId="12" fillId="0" borderId="38" xfId="0" applyFont="1" applyBorder="1" applyAlignment="1" applyProtection="1">
      <alignment horizontal="center" vertical="center"/>
      <protection locked="0"/>
    </xf>
    <xf numFmtId="0" fontId="8" fillId="0" borderId="60" xfId="0" applyFont="1" applyBorder="1" applyAlignment="1">
      <alignment horizontal="center" vertical="center"/>
    </xf>
    <xf numFmtId="1" fontId="8" fillId="0" borderId="75" xfId="0" applyNumberFormat="1" applyFont="1" applyBorder="1" applyAlignment="1">
      <alignment horizontal="center" vertical="center"/>
    </xf>
    <xf numFmtId="1" fontId="12" fillId="7" borderId="74" xfId="0" applyNumberFormat="1" applyFont="1" applyFill="1" applyBorder="1" applyAlignment="1">
      <alignment horizontal="center" vertical="center"/>
    </xf>
    <xf numFmtId="1" fontId="12" fillId="8" borderId="38" xfId="0" applyNumberFormat="1" applyFont="1" applyFill="1" applyBorder="1" applyAlignment="1">
      <alignment horizontal="center" vertical="center"/>
    </xf>
    <xf numFmtId="1" fontId="12" fillId="8" borderId="69" xfId="0" applyNumberFormat="1" applyFont="1" applyFill="1" applyBorder="1" applyAlignment="1">
      <alignment horizontal="center" vertical="center"/>
    </xf>
    <xf numFmtId="1" fontId="12" fillId="8" borderId="60" xfId="0" applyNumberFormat="1" applyFont="1" applyFill="1" applyBorder="1" applyAlignment="1">
      <alignment horizontal="center" vertical="center"/>
    </xf>
    <xf numFmtId="1" fontId="12" fillId="5" borderId="74" xfId="0" applyNumberFormat="1" applyFont="1" applyFill="1" applyBorder="1" applyAlignment="1">
      <alignment horizontal="center" vertical="center"/>
    </xf>
    <xf numFmtId="1" fontId="12" fillId="5" borderId="60" xfId="0" applyNumberFormat="1" applyFont="1" applyFill="1" applyBorder="1" applyAlignment="1">
      <alignment horizontal="center" vertical="center"/>
    </xf>
    <xf numFmtId="1" fontId="12" fillId="0" borderId="74" xfId="0" applyNumberFormat="1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1" fontId="12" fillId="0" borderId="76" xfId="0" applyNumberFormat="1" applyFont="1" applyBorder="1" applyAlignment="1">
      <alignment horizontal="center" vertical="center"/>
    </xf>
    <xf numFmtId="0" fontId="12" fillId="0" borderId="77" xfId="0" applyFont="1" applyBorder="1" applyAlignment="1" applyProtection="1">
      <alignment horizontal="center" vertical="center"/>
      <protection locked="0"/>
    </xf>
    <xf numFmtId="0" fontId="12" fillId="0" borderId="71" xfId="0" applyFont="1" applyBorder="1" applyAlignment="1" applyProtection="1">
      <alignment horizontal="center" vertical="center"/>
      <protection locked="0"/>
    </xf>
    <xf numFmtId="0" fontId="12" fillId="0" borderId="69" xfId="0" applyFont="1" applyBorder="1" applyAlignment="1" applyProtection="1">
      <alignment horizontal="center" vertical="center"/>
      <protection locked="0"/>
    </xf>
    <xf numFmtId="0" fontId="12" fillId="0" borderId="58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76" xfId="0" applyFont="1" applyBorder="1" applyAlignment="1" applyProtection="1">
      <alignment horizontal="center" vertical="center"/>
      <protection locked="0"/>
    </xf>
    <xf numFmtId="0" fontId="12" fillId="0" borderId="60" xfId="0" applyFont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64" fontId="43" fillId="0" borderId="51" xfId="0" applyNumberFormat="1" applyFont="1" applyBorder="1" applyAlignment="1">
      <alignment horizontal="center" vertical="center"/>
    </xf>
    <xf numFmtId="164" fontId="43" fillId="0" borderId="53" xfId="0" applyNumberFormat="1" applyFont="1" applyBorder="1" applyAlignment="1">
      <alignment horizontal="center" vertical="center"/>
    </xf>
    <xf numFmtId="1" fontId="43" fillId="0" borderId="36" xfId="0" applyNumberFormat="1" applyFont="1" applyBorder="1" applyAlignment="1">
      <alignment horizontal="center" vertical="center"/>
    </xf>
    <xf numFmtId="164" fontId="43" fillId="0" borderId="43" xfId="0" applyNumberFormat="1" applyFont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0" fontId="57" fillId="0" borderId="62" xfId="0" applyFont="1" applyBorder="1" applyAlignment="1">
      <alignment horizontal="center" vertical="center"/>
    </xf>
    <xf numFmtId="165" fontId="57" fillId="0" borderId="32" xfId="1" applyNumberFormat="1" applyFont="1" applyFill="1" applyBorder="1" applyAlignment="1">
      <alignment horizontal="center" vertical="center"/>
    </xf>
    <xf numFmtId="0" fontId="57" fillId="0" borderId="30" xfId="0" applyFont="1" applyBorder="1" applyAlignment="1">
      <alignment horizontal="center" vertical="center"/>
    </xf>
    <xf numFmtId="0" fontId="57" fillId="0" borderId="59" xfId="0" applyFont="1" applyBorder="1" applyAlignment="1">
      <alignment horizontal="center" vertical="center"/>
    </xf>
    <xf numFmtId="0" fontId="57" fillId="0" borderId="55" xfId="0" applyFont="1" applyBorder="1" applyAlignment="1">
      <alignment horizontal="center" vertical="center"/>
    </xf>
    <xf numFmtId="0" fontId="57" fillId="0" borderId="43" xfId="0" applyFont="1" applyBorder="1" applyAlignment="1">
      <alignment horizontal="center" vertical="center"/>
    </xf>
    <xf numFmtId="0" fontId="57" fillId="0" borderId="45" xfId="0" applyFont="1" applyBorder="1" applyAlignment="1">
      <alignment horizontal="center" vertical="center"/>
    </xf>
    <xf numFmtId="0" fontId="57" fillId="0" borderId="32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3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" fontId="8" fillId="0" borderId="53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8" fillId="0" borderId="51" xfId="0" applyNumberFormat="1" applyFont="1" applyFill="1" applyBorder="1" applyAlignment="1">
      <alignment horizontal="center" vertical="center"/>
    </xf>
    <xf numFmtId="1" fontId="8" fillId="0" borderId="35" xfId="0" applyNumberFormat="1" applyFont="1" applyFill="1" applyBorder="1" applyAlignment="1">
      <alignment horizontal="center" vertical="center"/>
    </xf>
    <xf numFmtId="1" fontId="8" fillId="0" borderId="4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8" fillId="0" borderId="1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vertical="center"/>
    </xf>
    <xf numFmtId="0" fontId="12" fillId="9" borderId="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1" fontId="8" fillId="0" borderId="36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top" wrapText="1"/>
    </xf>
    <xf numFmtId="0" fontId="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" fontId="7" fillId="0" borderId="52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" fontId="13" fillId="0" borderId="52" xfId="0" applyNumberFormat="1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7" fillId="0" borderId="32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61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54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9" borderId="20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5" fillId="0" borderId="64" xfId="0" applyFont="1" applyFill="1" applyBorder="1" applyAlignment="1">
      <alignment horizontal="center" vertical="center"/>
    </xf>
    <xf numFmtId="0" fontId="5" fillId="9" borderId="59" xfId="0" applyFont="1" applyFill="1" applyBorder="1" applyAlignment="1">
      <alignment horizontal="center" vertical="center"/>
    </xf>
    <xf numFmtId="0" fontId="5" fillId="9" borderId="64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vertical="center"/>
    </xf>
    <xf numFmtId="164" fontId="7" fillId="0" borderId="31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1" fontId="7" fillId="0" borderId="33" xfId="0" applyNumberFormat="1" applyFont="1" applyFill="1" applyBorder="1" applyAlignment="1">
      <alignment horizontal="center" vertical="center"/>
    </xf>
    <xf numFmtId="164" fontId="7" fillId="0" borderId="59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13" fillId="0" borderId="51" xfId="0" applyNumberFormat="1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5" fillId="0" borderId="76" xfId="0" applyFont="1" applyBorder="1" applyAlignment="1" applyProtection="1">
      <alignment horizontal="center" vertical="center"/>
      <protection locked="0"/>
    </xf>
    <xf numFmtId="0" fontId="5" fillId="0" borderId="77" xfId="0" applyFont="1" applyBorder="1" applyAlignment="1" applyProtection="1">
      <alignment horizontal="center" vertical="center"/>
      <protection locked="0"/>
    </xf>
    <xf numFmtId="1" fontId="13" fillId="0" borderId="43" xfId="0" applyNumberFormat="1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1" fontId="8" fillId="0" borderId="45" xfId="0" applyNumberFormat="1" applyFont="1" applyFill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2" fontId="5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vertical="center" wrapText="1"/>
      <protection locked="0"/>
    </xf>
    <xf numFmtId="0" fontId="5" fillId="9" borderId="1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 applyProtection="1">
      <alignment horizontal="center" vertical="center"/>
      <protection locked="0"/>
    </xf>
    <xf numFmtId="1" fontId="5" fillId="8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26" fillId="0" borderId="38" xfId="0" applyFont="1" applyFill="1" applyBorder="1" applyAlignment="1">
      <alignment vertical="center"/>
    </xf>
    <xf numFmtId="0" fontId="5" fillId="3" borderId="45" xfId="0" applyFont="1" applyFill="1" applyBorder="1" applyAlignment="1">
      <alignment horizontal="center" vertical="center"/>
    </xf>
    <xf numFmtId="0" fontId="12" fillId="9" borderId="73" xfId="0" applyFont="1" applyFill="1" applyBorder="1" applyAlignment="1">
      <alignment horizontal="center" vertical="center"/>
    </xf>
    <xf numFmtId="0" fontId="12" fillId="9" borderId="20" xfId="0" applyFont="1" applyFill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2" applyFont="1" applyFill="1" applyAlignment="1">
      <alignment horizontal="left" wrapText="1"/>
    </xf>
    <xf numFmtId="0" fontId="3" fillId="0" borderId="0" xfId="2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58" xfId="4" applyFont="1" applyFill="1" applyBorder="1" applyAlignment="1">
      <alignment horizontal="center" vertical="center" wrapText="1"/>
    </xf>
    <xf numFmtId="0" fontId="4" fillId="0" borderId="46" xfId="4" applyFont="1" applyFill="1" applyBorder="1" applyAlignment="1">
      <alignment horizontal="center" vertical="center" wrapText="1"/>
    </xf>
    <xf numFmtId="0" fontId="14" fillId="0" borderId="46" xfId="4" applyFont="1" applyFill="1" applyBorder="1" applyAlignment="1">
      <alignment horizontal="center" vertical="center" wrapText="1"/>
    </xf>
    <xf numFmtId="0" fontId="14" fillId="0" borderId="56" xfId="4" applyFont="1" applyFill="1" applyBorder="1" applyAlignment="1">
      <alignment horizontal="center" vertical="center" wrapText="1"/>
    </xf>
    <xf numFmtId="0" fontId="3" fillId="0" borderId="34" xfId="4" applyFont="1" applyFill="1" applyBorder="1" applyAlignment="1">
      <alignment horizontal="center" vertical="center"/>
    </xf>
    <xf numFmtId="0" fontId="0" fillId="0" borderId="35" xfId="0" applyFill="1" applyBorder="1" applyAlignment="1"/>
    <xf numFmtId="0" fontId="0" fillId="0" borderId="35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27" fillId="0" borderId="35" xfId="0" applyFont="1" applyFill="1" applyBorder="1" applyAlignment="1">
      <alignment vertical="center"/>
    </xf>
    <xf numFmtId="0" fontId="0" fillId="0" borderId="36" xfId="0" applyFill="1" applyBorder="1" applyAlignment="1"/>
    <xf numFmtId="0" fontId="3" fillId="0" borderId="35" xfId="4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textRotation="90"/>
    </xf>
    <xf numFmtId="0" fontId="31" fillId="0" borderId="17" xfId="0" applyFont="1" applyFill="1" applyBorder="1" applyAlignment="1">
      <alignment horizontal="center" vertical="center" textRotation="90" wrapText="1"/>
    </xf>
    <xf numFmtId="0" fontId="31" fillId="0" borderId="10" xfId="0" applyFont="1" applyFill="1" applyBorder="1" applyAlignment="1">
      <alignment horizontal="center" vertical="center" textRotation="90" wrapText="1"/>
    </xf>
    <xf numFmtId="0" fontId="31" fillId="0" borderId="7" xfId="0" applyFont="1" applyFill="1" applyBorder="1" applyAlignment="1">
      <alignment horizontal="center" vertical="center" textRotation="90" wrapText="1"/>
    </xf>
    <xf numFmtId="0" fontId="31" fillId="0" borderId="16" xfId="0" applyFont="1" applyFill="1" applyBorder="1" applyAlignment="1">
      <alignment horizontal="center" vertical="center" textRotation="90" wrapText="1"/>
    </xf>
    <xf numFmtId="0" fontId="31" fillId="0" borderId="9" xfId="0" applyFont="1" applyFill="1" applyBorder="1" applyAlignment="1">
      <alignment horizontal="center" vertical="center" textRotation="90" wrapText="1"/>
    </xf>
    <xf numFmtId="0" fontId="31" fillId="0" borderId="6" xfId="0" applyFont="1" applyFill="1" applyBorder="1" applyAlignment="1">
      <alignment horizontal="center" vertical="center" textRotation="90" wrapText="1"/>
    </xf>
    <xf numFmtId="0" fontId="31" fillId="0" borderId="16" xfId="0" applyFont="1" applyFill="1" applyBorder="1" applyAlignment="1">
      <alignment horizontal="center" vertical="center" textRotation="90"/>
    </xf>
    <xf numFmtId="0" fontId="31" fillId="0" borderId="9" xfId="0" applyFont="1" applyFill="1" applyBorder="1" applyAlignment="1">
      <alignment horizontal="center" vertical="center" textRotation="90"/>
    </xf>
    <xf numFmtId="0" fontId="31" fillId="0" borderId="6" xfId="0" applyFont="1" applyFill="1" applyBorder="1" applyAlignment="1">
      <alignment horizontal="center" vertical="center" textRotation="90"/>
    </xf>
    <xf numFmtId="0" fontId="9" fillId="0" borderId="15" xfId="0" applyFont="1" applyFill="1" applyBorder="1" applyAlignment="1">
      <alignment horizontal="center" vertical="center" textRotation="90" wrapText="1"/>
    </xf>
    <xf numFmtId="0" fontId="9" fillId="0" borderId="19" xfId="0" applyFont="1" applyFill="1" applyBorder="1" applyAlignment="1">
      <alignment horizontal="center" vertical="center" textRotation="90" wrapText="1"/>
    </xf>
    <xf numFmtId="0" fontId="9" fillId="0" borderId="29" xfId="0" applyFont="1" applyFill="1" applyBorder="1" applyAlignment="1">
      <alignment horizontal="center" vertical="center" textRotation="90" wrapText="1"/>
    </xf>
    <xf numFmtId="0" fontId="32" fillId="0" borderId="3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top"/>
    </xf>
    <xf numFmtId="0" fontId="39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2" fillId="0" borderId="73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4" applyFont="1" applyFill="1" applyAlignment="1">
      <alignment horizontal="left" wrapText="1"/>
    </xf>
    <xf numFmtId="0" fontId="5" fillId="0" borderId="0" xfId="4" applyFont="1" applyFill="1" applyAlignment="1">
      <alignment horizontal="left" vertical="top" wrapText="1"/>
    </xf>
    <xf numFmtId="0" fontId="5" fillId="0" borderId="0" xfId="4" applyFont="1" applyFill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28" fillId="0" borderId="72" xfId="0" applyFont="1" applyFill="1" applyBorder="1" applyAlignment="1">
      <alignment horizontal="center" vertical="center"/>
    </xf>
    <xf numFmtId="0" fontId="28" fillId="0" borderId="67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8" fillId="0" borderId="4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71" xfId="0" applyFont="1" applyFill="1" applyBorder="1" applyAlignment="1">
      <alignment horizontal="center" vertical="center"/>
    </xf>
    <xf numFmtId="0" fontId="28" fillId="0" borderId="56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 wrapText="1"/>
    </xf>
    <xf numFmtId="0" fontId="28" fillId="0" borderId="67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28" fillId="0" borderId="69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8" fillId="0" borderId="68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textRotation="90" wrapText="1"/>
    </xf>
    <xf numFmtId="0" fontId="32" fillId="0" borderId="18" xfId="0" applyFont="1" applyFill="1" applyBorder="1" applyAlignment="1">
      <alignment horizontal="center" vertical="center" textRotation="90" wrapText="1"/>
    </xf>
    <xf numFmtId="0" fontId="3" fillId="0" borderId="0" xfId="2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textRotation="90" wrapText="1"/>
    </xf>
    <xf numFmtId="0" fontId="4" fillId="7" borderId="39" xfId="0" applyFont="1" applyFill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 wrapText="1"/>
    </xf>
    <xf numFmtId="0" fontId="4" fillId="0" borderId="60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3" fillId="0" borderId="34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57" fillId="0" borderId="56" xfId="0" applyFont="1" applyBorder="1" applyAlignment="1">
      <alignment vertical="center" wrapText="1"/>
    </xf>
    <xf numFmtId="0" fontId="56" fillId="0" borderId="32" xfId="0" applyFont="1" applyBorder="1" applyAlignment="1">
      <alignment vertical="center" wrapText="1"/>
    </xf>
    <xf numFmtId="0" fontId="43" fillId="0" borderId="56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8" fillId="0" borderId="59" xfId="0" applyFont="1" applyFill="1" applyBorder="1" applyAlignment="1" applyProtection="1">
      <alignment horizontal="center"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  <protection locked="0"/>
    </xf>
    <xf numFmtId="0" fontId="7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2" fillId="0" borderId="38" xfId="4" applyFont="1" applyFill="1" applyBorder="1" applyAlignment="1" applyProtection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56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5" fillId="0" borderId="9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textRotation="90"/>
    </xf>
    <xf numFmtId="0" fontId="52" fillId="0" borderId="46" xfId="0" applyFont="1" applyBorder="1" applyAlignment="1">
      <alignment horizontal="center" vertical="center"/>
    </xf>
    <xf numFmtId="0" fontId="52" fillId="0" borderId="63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 textRotation="90"/>
    </xf>
    <xf numFmtId="0" fontId="52" fillId="0" borderId="74" xfId="0" applyFont="1" applyBorder="1" applyAlignment="1">
      <alignment horizontal="center" vertical="center"/>
    </xf>
    <xf numFmtId="0" fontId="52" fillId="0" borderId="54" xfId="0" applyFont="1" applyBorder="1" applyAlignment="1">
      <alignment horizontal="center" vertical="center"/>
    </xf>
    <xf numFmtId="0" fontId="3" fillId="12" borderId="80" xfId="0" applyFont="1" applyFill="1" applyBorder="1" applyAlignment="1">
      <alignment horizontal="center" vertical="center" textRotation="90" wrapText="1"/>
    </xf>
    <xf numFmtId="0" fontId="52" fillId="0" borderId="69" xfId="0" applyFont="1" applyBorder="1" applyAlignment="1">
      <alignment horizontal="center" vertical="center"/>
    </xf>
    <xf numFmtId="0" fontId="52" fillId="0" borderId="47" xfId="0" applyFont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 textRotation="90" wrapText="1"/>
    </xf>
    <xf numFmtId="0" fontId="52" fillId="0" borderId="70" xfId="0" applyFont="1" applyBorder="1" applyAlignment="1">
      <alignment horizontal="center" vertical="center"/>
    </xf>
    <xf numFmtId="0" fontId="52" fillId="0" borderId="64" xfId="0" applyFont="1" applyBorder="1" applyAlignment="1">
      <alignment horizontal="center" vertical="center"/>
    </xf>
    <xf numFmtId="0" fontId="3" fillId="12" borderId="77" xfId="0" applyFont="1" applyFill="1" applyBorder="1" applyAlignment="1">
      <alignment horizontal="center" vertical="center" textRotation="90" wrapText="1"/>
    </xf>
    <xf numFmtId="0" fontId="52" fillId="0" borderId="60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 textRotation="90"/>
    </xf>
    <xf numFmtId="0" fontId="52" fillId="0" borderId="71" xfId="0" applyFont="1" applyBorder="1" applyAlignment="1">
      <alignment horizontal="center" vertical="center"/>
    </xf>
    <xf numFmtId="0" fontId="52" fillId="0" borderId="4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90" wrapText="1"/>
    </xf>
    <xf numFmtId="0" fontId="4" fillId="6" borderId="22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textRotation="90" wrapText="1"/>
    </xf>
    <xf numFmtId="0" fontId="4" fillId="8" borderId="22" xfId="0" applyFont="1" applyFill="1" applyBorder="1" applyAlignment="1">
      <alignment horizontal="center" vertical="center" textRotation="90" wrapText="1"/>
    </xf>
    <xf numFmtId="0" fontId="4" fillId="7" borderId="8" xfId="0" applyFont="1" applyFill="1" applyBorder="1" applyAlignment="1">
      <alignment horizontal="center" vertical="center" textRotation="90" wrapText="1"/>
    </xf>
    <xf numFmtId="0" fontId="11" fillId="5" borderId="39" xfId="0" applyFont="1" applyFill="1" applyBorder="1" applyAlignment="1">
      <alignment horizontal="center" vertical="center" textRotation="90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 textRotation="90" wrapText="1"/>
    </xf>
    <xf numFmtId="0" fontId="11" fillId="5" borderId="19" xfId="0" applyFont="1" applyFill="1" applyBorder="1" applyAlignment="1">
      <alignment horizontal="center" vertical="center" textRotation="90" wrapText="1"/>
    </xf>
    <xf numFmtId="0" fontId="32" fillId="0" borderId="65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textRotation="90" wrapText="1"/>
    </xf>
    <xf numFmtId="0" fontId="6" fillId="0" borderId="38" xfId="0" applyFont="1" applyFill="1" applyBorder="1" applyAlignment="1">
      <alignment horizontal="center" vertical="center" textRotation="90" wrapText="1"/>
    </xf>
    <xf numFmtId="0" fontId="6" fillId="0" borderId="57" xfId="0" applyFont="1" applyFill="1" applyBorder="1" applyAlignment="1">
      <alignment horizontal="center" vertical="center" textRotation="90" wrapText="1"/>
    </xf>
    <xf numFmtId="0" fontId="6" fillId="0" borderId="37" xfId="0" applyFont="1" applyFill="1" applyBorder="1" applyAlignment="1">
      <alignment horizontal="center" vertical="center" textRotation="90"/>
    </xf>
    <xf numFmtId="0" fontId="6" fillId="0" borderId="38" xfId="0" applyFont="1" applyFill="1" applyBorder="1" applyAlignment="1">
      <alignment horizontal="center" vertical="center" textRotation="90"/>
    </xf>
    <xf numFmtId="0" fontId="6" fillId="0" borderId="57" xfId="0" applyFont="1" applyFill="1" applyBorder="1" applyAlignment="1">
      <alignment horizontal="center" vertical="center" textRotation="90"/>
    </xf>
    <xf numFmtId="0" fontId="45" fillId="0" borderId="37" xfId="0" applyFont="1" applyFill="1" applyBorder="1" applyAlignment="1">
      <alignment horizontal="center" vertical="center" textRotation="90" wrapText="1"/>
    </xf>
    <xf numFmtId="0" fontId="45" fillId="0" borderId="38" xfId="0" applyFont="1" applyFill="1" applyBorder="1" applyAlignment="1">
      <alignment horizontal="center" vertical="center" textRotation="90" wrapText="1"/>
    </xf>
    <xf numFmtId="0" fontId="45" fillId="0" borderId="57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37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56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5" fillId="0" borderId="38" xfId="4" applyFont="1" applyFill="1" applyBorder="1" applyAlignment="1" applyProtection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18" fillId="0" borderId="56" xfId="0" applyFont="1" applyBorder="1" applyAlignment="1">
      <alignment vertical="center" wrapText="1"/>
    </xf>
    <xf numFmtId="0" fontId="19" fillId="0" borderId="32" xfId="0" applyFont="1" applyBorder="1" applyAlignment="1">
      <alignment vertical="center" wrapText="1"/>
    </xf>
    <xf numFmtId="0" fontId="13" fillId="0" borderId="5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61" xfId="0" applyNumberFormat="1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90" wrapText="1"/>
    </xf>
    <xf numFmtId="0" fontId="11" fillId="8" borderId="22" xfId="0" applyFont="1" applyFill="1" applyBorder="1" applyAlignment="1">
      <alignment horizontal="center" vertical="center" textRotation="90" wrapText="1"/>
    </xf>
    <xf numFmtId="0" fontId="4" fillId="5" borderId="9" xfId="0" applyFont="1" applyFill="1" applyBorder="1" applyAlignment="1">
      <alignment horizontal="center" vertical="center" textRotation="90" wrapText="1"/>
    </xf>
    <xf numFmtId="0" fontId="4" fillId="5" borderId="23" xfId="0" applyFont="1" applyFill="1" applyBorder="1" applyAlignment="1">
      <alignment horizontal="center" vertical="center" textRotation="90"/>
    </xf>
    <xf numFmtId="0" fontId="4" fillId="0" borderId="80" xfId="0" applyFont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4" fillId="0" borderId="69" xfId="0" applyFont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center" vertical="center" textRotation="90" wrapText="1"/>
    </xf>
    <xf numFmtId="0" fontId="4" fillId="3" borderId="20" xfId="0" applyFont="1" applyFill="1" applyBorder="1" applyAlignment="1">
      <alignment horizontal="center" vertical="center"/>
    </xf>
    <xf numFmtId="0" fontId="52" fillId="3" borderId="21" xfId="0" applyFont="1" applyFill="1" applyBorder="1" applyAlignment="1">
      <alignment horizontal="center" vertical="center"/>
    </xf>
    <xf numFmtId="1" fontId="7" fillId="3" borderId="37" xfId="0" applyNumberFormat="1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12" fillId="3" borderId="1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49" xfId="0" applyFont="1" applyFill="1" applyBorder="1" applyAlignment="1" applyProtection="1">
      <alignment horizontal="center" vertical="center"/>
      <protection locked="0"/>
    </xf>
  </cellXfs>
  <cellStyles count="5">
    <cellStyle name="Відсотковий" xfId="1" builtinId="5"/>
    <cellStyle name="Звичайний" xfId="0" builtinId="0"/>
    <cellStyle name="Звичайний 2" xfId="3"/>
    <cellStyle name="Обычный 2" xfId="2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topLeftCell="A4" zoomScale="80" zoomScaleNormal="80" zoomScaleSheetLayoutView="70" workbookViewId="0">
      <selection activeCell="N35" sqref="N35"/>
    </sheetView>
  </sheetViews>
  <sheetFormatPr defaultRowHeight="13.2" x14ac:dyDescent="0.3"/>
  <cols>
    <col min="1" max="1" width="6.88671875" style="6" customWidth="1"/>
    <col min="2" max="53" width="3.109375" style="6" customWidth="1"/>
    <col min="54" max="54" width="6.5546875" style="6" customWidth="1"/>
    <col min="55" max="55" width="7" style="6" customWidth="1"/>
    <col min="56" max="61" width="4.44140625" style="6" customWidth="1"/>
    <col min="62" max="69" width="3" style="6" customWidth="1"/>
    <col min="70" max="256" width="9.109375" style="6"/>
    <col min="257" max="257" width="6.88671875" style="6" customWidth="1"/>
    <col min="258" max="309" width="3.109375" style="6" customWidth="1"/>
    <col min="310" max="310" width="0.109375" style="6" customWidth="1"/>
    <col min="311" max="313" width="0" style="6" hidden="1" customWidth="1"/>
    <col min="314" max="512" width="9.109375" style="6"/>
    <col min="513" max="513" width="6.88671875" style="6" customWidth="1"/>
    <col min="514" max="565" width="3.109375" style="6" customWidth="1"/>
    <col min="566" max="566" width="0.109375" style="6" customWidth="1"/>
    <col min="567" max="569" width="0" style="6" hidden="1" customWidth="1"/>
    <col min="570" max="768" width="9.109375" style="6"/>
    <col min="769" max="769" width="6.88671875" style="6" customWidth="1"/>
    <col min="770" max="821" width="3.109375" style="6" customWidth="1"/>
    <col min="822" max="822" width="0.109375" style="6" customWidth="1"/>
    <col min="823" max="825" width="0" style="6" hidden="1" customWidth="1"/>
    <col min="826" max="1024" width="9.109375" style="6"/>
    <col min="1025" max="1025" width="6.88671875" style="6" customWidth="1"/>
    <col min="1026" max="1077" width="3.109375" style="6" customWidth="1"/>
    <col min="1078" max="1078" width="0.109375" style="6" customWidth="1"/>
    <col min="1079" max="1081" width="0" style="6" hidden="1" customWidth="1"/>
    <col min="1082" max="1280" width="9.109375" style="6"/>
    <col min="1281" max="1281" width="6.88671875" style="6" customWidth="1"/>
    <col min="1282" max="1333" width="3.109375" style="6" customWidth="1"/>
    <col min="1334" max="1334" width="0.109375" style="6" customWidth="1"/>
    <col min="1335" max="1337" width="0" style="6" hidden="1" customWidth="1"/>
    <col min="1338" max="1536" width="9.109375" style="6"/>
    <col min="1537" max="1537" width="6.88671875" style="6" customWidth="1"/>
    <col min="1538" max="1589" width="3.109375" style="6" customWidth="1"/>
    <col min="1590" max="1590" width="0.109375" style="6" customWidth="1"/>
    <col min="1591" max="1593" width="0" style="6" hidden="1" customWidth="1"/>
    <col min="1594" max="1792" width="9.109375" style="6"/>
    <col min="1793" max="1793" width="6.88671875" style="6" customWidth="1"/>
    <col min="1794" max="1845" width="3.109375" style="6" customWidth="1"/>
    <col min="1846" max="1846" width="0.109375" style="6" customWidth="1"/>
    <col min="1847" max="1849" width="0" style="6" hidden="1" customWidth="1"/>
    <col min="1850" max="2048" width="9.109375" style="6"/>
    <col min="2049" max="2049" width="6.88671875" style="6" customWidth="1"/>
    <col min="2050" max="2101" width="3.109375" style="6" customWidth="1"/>
    <col min="2102" max="2102" width="0.109375" style="6" customWidth="1"/>
    <col min="2103" max="2105" width="0" style="6" hidden="1" customWidth="1"/>
    <col min="2106" max="2304" width="9.109375" style="6"/>
    <col min="2305" max="2305" width="6.88671875" style="6" customWidth="1"/>
    <col min="2306" max="2357" width="3.109375" style="6" customWidth="1"/>
    <col min="2358" max="2358" width="0.109375" style="6" customWidth="1"/>
    <col min="2359" max="2361" width="0" style="6" hidden="1" customWidth="1"/>
    <col min="2362" max="2560" width="9.109375" style="6"/>
    <col min="2561" max="2561" width="6.88671875" style="6" customWidth="1"/>
    <col min="2562" max="2613" width="3.109375" style="6" customWidth="1"/>
    <col min="2614" max="2614" width="0.109375" style="6" customWidth="1"/>
    <col min="2615" max="2617" width="0" style="6" hidden="1" customWidth="1"/>
    <col min="2618" max="2816" width="9.109375" style="6"/>
    <col min="2817" max="2817" width="6.88671875" style="6" customWidth="1"/>
    <col min="2818" max="2869" width="3.109375" style="6" customWidth="1"/>
    <col min="2870" max="2870" width="0.109375" style="6" customWidth="1"/>
    <col min="2871" max="2873" width="0" style="6" hidden="1" customWidth="1"/>
    <col min="2874" max="3072" width="9.109375" style="6"/>
    <col min="3073" max="3073" width="6.88671875" style="6" customWidth="1"/>
    <col min="3074" max="3125" width="3.109375" style="6" customWidth="1"/>
    <col min="3126" max="3126" width="0.109375" style="6" customWidth="1"/>
    <col min="3127" max="3129" width="0" style="6" hidden="1" customWidth="1"/>
    <col min="3130" max="3328" width="9.109375" style="6"/>
    <col min="3329" max="3329" width="6.88671875" style="6" customWidth="1"/>
    <col min="3330" max="3381" width="3.109375" style="6" customWidth="1"/>
    <col min="3382" max="3382" width="0.109375" style="6" customWidth="1"/>
    <col min="3383" max="3385" width="0" style="6" hidden="1" customWidth="1"/>
    <col min="3386" max="3584" width="9.109375" style="6"/>
    <col min="3585" max="3585" width="6.88671875" style="6" customWidth="1"/>
    <col min="3586" max="3637" width="3.109375" style="6" customWidth="1"/>
    <col min="3638" max="3638" width="0.109375" style="6" customWidth="1"/>
    <col min="3639" max="3641" width="0" style="6" hidden="1" customWidth="1"/>
    <col min="3642" max="3840" width="9.109375" style="6"/>
    <col min="3841" max="3841" width="6.88671875" style="6" customWidth="1"/>
    <col min="3842" max="3893" width="3.109375" style="6" customWidth="1"/>
    <col min="3894" max="3894" width="0.109375" style="6" customWidth="1"/>
    <col min="3895" max="3897" width="0" style="6" hidden="1" customWidth="1"/>
    <col min="3898" max="4096" width="9.109375" style="6"/>
    <col min="4097" max="4097" width="6.88671875" style="6" customWidth="1"/>
    <col min="4098" max="4149" width="3.109375" style="6" customWidth="1"/>
    <col min="4150" max="4150" width="0.109375" style="6" customWidth="1"/>
    <col min="4151" max="4153" width="0" style="6" hidden="1" customWidth="1"/>
    <col min="4154" max="4352" width="9.109375" style="6"/>
    <col min="4353" max="4353" width="6.88671875" style="6" customWidth="1"/>
    <col min="4354" max="4405" width="3.109375" style="6" customWidth="1"/>
    <col min="4406" max="4406" width="0.109375" style="6" customWidth="1"/>
    <col min="4407" max="4409" width="0" style="6" hidden="1" customWidth="1"/>
    <col min="4410" max="4608" width="9.109375" style="6"/>
    <col min="4609" max="4609" width="6.88671875" style="6" customWidth="1"/>
    <col min="4610" max="4661" width="3.109375" style="6" customWidth="1"/>
    <col min="4662" max="4662" width="0.109375" style="6" customWidth="1"/>
    <col min="4663" max="4665" width="0" style="6" hidden="1" customWidth="1"/>
    <col min="4666" max="4864" width="9.109375" style="6"/>
    <col min="4865" max="4865" width="6.88671875" style="6" customWidth="1"/>
    <col min="4866" max="4917" width="3.109375" style="6" customWidth="1"/>
    <col min="4918" max="4918" width="0.109375" style="6" customWidth="1"/>
    <col min="4919" max="4921" width="0" style="6" hidden="1" customWidth="1"/>
    <col min="4922" max="5120" width="9.109375" style="6"/>
    <col min="5121" max="5121" width="6.88671875" style="6" customWidth="1"/>
    <col min="5122" max="5173" width="3.109375" style="6" customWidth="1"/>
    <col min="5174" max="5174" width="0.109375" style="6" customWidth="1"/>
    <col min="5175" max="5177" width="0" style="6" hidden="1" customWidth="1"/>
    <col min="5178" max="5376" width="9.109375" style="6"/>
    <col min="5377" max="5377" width="6.88671875" style="6" customWidth="1"/>
    <col min="5378" max="5429" width="3.109375" style="6" customWidth="1"/>
    <col min="5430" max="5430" width="0.109375" style="6" customWidth="1"/>
    <col min="5431" max="5433" width="0" style="6" hidden="1" customWidth="1"/>
    <col min="5434" max="5632" width="9.109375" style="6"/>
    <col min="5633" max="5633" width="6.88671875" style="6" customWidth="1"/>
    <col min="5634" max="5685" width="3.109375" style="6" customWidth="1"/>
    <col min="5686" max="5686" width="0.109375" style="6" customWidth="1"/>
    <col min="5687" max="5689" width="0" style="6" hidden="1" customWidth="1"/>
    <col min="5690" max="5888" width="9.109375" style="6"/>
    <col min="5889" max="5889" width="6.88671875" style="6" customWidth="1"/>
    <col min="5890" max="5941" width="3.109375" style="6" customWidth="1"/>
    <col min="5942" max="5942" width="0.109375" style="6" customWidth="1"/>
    <col min="5943" max="5945" width="0" style="6" hidden="1" customWidth="1"/>
    <col min="5946" max="6144" width="9.109375" style="6"/>
    <col min="6145" max="6145" width="6.88671875" style="6" customWidth="1"/>
    <col min="6146" max="6197" width="3.109375" style="6" customWidth="1"/>
    <col min="6198" max="6198" width="0.109375" style="6" customWidth="1"/>
    <col min="6199" max="6201" width="0" style="6" hidden="1" customWidth="1"/>
    <col min="6202" max="6400" width="9.109375" style="6"/>
    <col min="6401" max="6401" width="6.88671875" style="6" customWidth="1"/>
    <col min="6402" max="6453" width="3.109375" style="6" customWidth="1"/>
    <col min="6454" max="6454" width="0.109375" style="6" customWidth="1"/>
    <col min="6455" max="6457" width="0" style="6" hidden="1" customWidth="1"/>
    <col min="6458" max="6656" width="9.109375" style="6"/>
    <col min="6657" max="6657" width="6.88671875" style="6" customWidth="1"/>
    <col min="6658" max="6709" width="3.109375" style="6" customWidth="1"/>
    <col min="6710" max="6710" width="0.109375" style="6" customWidth="1"/>
    <col min="6711" max="6713" width="0" style="6" hidden="1" customWidth="1"/>
    <col min="6714" max="6912" width="9.109375" style="6"/>
    <col min="6913" max="6913" width="6.88671875" style="6" customWidth="1"/>
    <col min="6914" max="6965" width="3.109375" style="6" customWidth="1"/>
    <col min="6966" max="6966" width="0.109375" style="6" customWidth="1"/>
    <col min="6967" max="6969" width="0" style="6" hidden="1" customWidth="1"/>
    <col min="6970" max="7168" width="9.109375" style="6"/>
    <col min="7169" max="7169" width="6.88671875" style="6" customWidth="1"/>
    <col min="7170" max="7221" width="3.109375" style="6" customWidth="1"/>
    <col min="7222" max="7222" width="0.109375" style="6" customWidth="1"/>
    <col min="7223" max="7225" width="0" style="6" hidden="1" customWidth="1"/>
    <col min="7226" max="7424" width="9.109375" style="6"/>
    <col min="7425" max="7425" width="6.88671875" style="6" customWidth="1"/>
    <col min="7426" max="7477" width="3.109375" style="6" customWidth="1"/>
    <col min="7478" max="7478" width="0.109375" style="6" customWidth="1"/>
    <col min="7479" max="7481" width="0" style="6" hidden="1" customWidth="1"/>
    <col min="7482" max="7680" width="9.109375" style="6"/>
    <col min="7681" max="7681" width="6.88671875" style="6" customWidth="1"/>
    <col min="7682" max="7733" width="3.109375" style="6" customWidth="1"/>
    <col min="7734" max="7734" width="0.109375" style="6" customWidth="1"/>
    <col min="7735" max="7737" width="0" style="6" hidden="1" customWidth="1"/>
    <col min="7738" max="7936" width="9.109375" style="6"/>
    <col min="7937" max="7937" width="6.88671875" style="6" customWidth="1"/>
    <col min="7938" max="7989" width="3.109375" style="6" customWidth="1"/>
    <col min="7990" max="7990" width="0.109375" style="6" customWidth="1"/>
    <col min="7991" max="7993" width="0" style="6" hidden="1" customWidth="1"/>
    <col min="7994" max="8192" width="9.109375" style="6"/>
    <col min="8193" max="8193" width="6.88671875" style="6" customWidth="1"/>
    <col min="8194" max="8245" width="3.109375" style="6" customWidth="1"/>
    <col min="8246" max="8246" width="0.109375" style="6" customWidth="1"/>
    <col min="8247" max="8249" width="0" style="6" hidden="1" customWidth="1"/>
    <col min="8250" max="8448" width="9.109375" style="6"/>
    <col min="8449" max="8449" width="6.88671875" style="6" customWidth="1"/>
    <col min="8450" max="8501" width="3.109375" style="6" customWidth="1"/>
    <col min="8502" max="8502" width="0.109375" style="6" customWidth="1"/>
    <col min="8503" max="8505" width="0" style="6" hidden="1" customWidth="1"/>
    <col min="8506" max="8704" width="9.109375" style="6"/>
    <col min="8705" max="8705" width="6.88671875" style="6" customWidth="1"/>
    <col min="8706" max="8757" width="3.109375" style="6" customWidth="1"/>
    <col min="8758" max="8758" width="0.109375" style="6" customWidth="1"/>
    <col min="8759" max="8761" width="0" style="6" hidden="1" customWidth="1"/>
    <col min="8762" max="8960" width="9.109375" style="6"/>
    <col min="8961" max="8961" width="6.88671875" style="6" customWidth="1"/>
    <col min="8962" max="9013" width="3.109375" style="6" customWidth="1"/>
    <col min="9014" max="9014" width="0.109375" style="6" customWidth="1"/>
    <col min="9015" max="9017" width="0" style="6" hidden="1" customWidth="1"/>
    <col min="9018" max="9216" width="9.109375" style="6"/>
    <col min="9217" max="9217" width="6.88671875" style="6" customWidth="1"/>
    <col min="9218" max="9269" width="3.109375" style="6" customWidth="1"/>
    <col min="9270" max="9270" width="0.109375" style="6" customWidth="1"/>
    <col min="9271" max="9273" width="0" style="6" hidden="1" customWidth="1"/>
    <col min="9274" max="9472" width="9.109375" style="6"/>
    <col min="9473" max="9473" width="6.88671875" style="6" customWidth="1"/>
    <col min="9474" max="9525" width="3.109375" style="6" customWidth="1"/>
    <col min="9526" max="9526" width="0.109375" style="6" customWidth="1"/>
    <col min="9527" max="9529" width="0" style="6" hidden="1" customWidth="1"/>
    <col min="9530" max="9728" width="9.109375" style="6"/>
    <col min="9729" max="9729" width="6.88671875" style="6" customWidth="1"/>
    <col min="9730" max="9781" width="3.109375" style="6" customWidth="1"/>
    <col min="9782" max="9782" width="0.109375" style="6" customWidth="1"/>
    <col min="9783" max="9785" width="0" style="6" hidden="1" customWidth="1"/>
    <col min="9786" max="9984" width="9.109375" style="6"/>
    <col min="9985" max="9985" width="6.88671875" style="6" customWidth="1"/>
    <col min="9986" max="10037" width="3.109375" style="6" customWidth="1"/>
    <col min="10038" max="10038" width="0.109375" style="6" customWidth="1"/>
    <col min="10039" max="10041" width="0" style="6" hidden="1" customWidth="1"/>
    <col min="10042" max="10240" width="9.109375" style="6"/>
    <col min="10241" max="10241" width="6.88671875" style="6" customWidth="1"/>
    <col min="10242" max="10293" width="3.109375" style="6" customWidth="1"/>
    <col min="10294" max="10294" width="0.109375" style="6" customWidth="1"/>
    <col min="10295" max="10297" width="0" style="6" hidden="1" customWidth="1"/>
    <col min="10298" max="10496" width="9.109375" style="6"/>
    <col min="10497" max="10497" width="6.88671875" style="6" customWidth="1"/>
    <col min="10498" max="10549" width="3.109375" style="6" customWidth="1"/>
    <col min="10550" max="10550" width="0.109375" style="6" customWidth="1"/>
    <col min="10551" max="10553" width="0" style="6" hidden="1" customWidth="1"/>
    <col min="10554" max="10752" width="9.109375" style="6"/>
    <col min="10753" max="10753" width="6.88671875" style="6" customWidth="1"/>
    <col min="10754" max="10805" width="3.109375" style="6" customWidth="1"/>
    <col min="10806" max="10806" width="0.109375" style="6" customWidth="1"/>
    <col min="10807" max="10809" width="0" style="6" hidden="1" customWidth="1"/>
    <col min="10810" max="11008" width="9.109375" style="6"/>
    <col min="11009" max="11009" width="6.88671875" style="6" customWidth="1"/>
    <col min="11010" max="11061" width="3.109375" style="6" customWidth="1"/>
    <col min="11062" max="11062" width="0.109375" style="6" customWidth="1"/>
    <col min="11063" max="11065" width="0" style="6" hidden="1" customWidth="1"/>
    <col min="11066" max="11264" width="9.109375" style="6"/>
    <col min="11265" max="11265" width="6.88671875" style="6" customWidth="1"/>
    <col min="11266" max="11317" width="3.109375" style="6" customWidth="1"/>
    <col min="11318" max="11318" width="0.109375" style="6" customWidth="1"/>
    <col min="11319" max="11321" width="0" style="6" hidden="1" customWidth="1"/>
    <col min="11322" max="11520" width="9.109375" style="6"/>
    <col min="11521" max="11521" width="6.88671875" style="6" customWidth="1"/>
    <col min="11522" max="11573" width="3.109375" style="6" customWidth="1"/>
    <col min="11574" max="11574" width="0.109375" style="6" customWidth="1"/>
    <col min="11575" max="11577" width="0" style="6" hidden="1" customWidth="1"/>
    <col min="11578" max="11776" width="9.109375" style="6"/>
    <col min="11777" max="11777" width="6.88671875" style="6" customWidth="1"/>
    <col min="11778" max="11829" width="3.109375" style="6" customWidth="1"/>
    <col min="11830" max="11830" width="0.109375" style="6" customWidth="1"/>
    <col min="11831" max="11833" width="0" style="6" hidden="1" customWidth="1"/>
    <col min="11834" max="12032" width="9.109375" style="6"/>
    <col min="12033" max="12033" width="6.88671875" style="6" customWidth="1"/>
    <col min="12034" max="12085" width="3.109375" style="6" customWidth="1"/>
    <col min="12086" max="12086" width="0.109375" style="6" customWidth="1"/>
    <col min="12087" max="12089" width="0" style="6" hidden="1" customWidth="1"/>
    <col min="12090" max="12288" width="9.109375" style="6"/>
    <col min="12289" max="12289" width="6.88671875" style="6" customWidth="1"/>
    <col min="12290" max="12341" width="3.109375" style="6" customWidth="1"/>
    <col min="12342" max="12342" width="0.109375" style="6" customWidth="1"/>
    <col min="12343" max="12345" width="0" style="6" hidden="1" customWidth="1"/>
    <col min="12346" max="12544" width="9.109375" style="6"/>
    <col min="12545" max="12545" width="6.88671875" style="6" customWidth="1"/>
    <col min="12546" max="12597" width="3.109375" style="6" customWidth="1"/>
    <col min="12598" max="12598" width="0.109375" style="6" customWidth="1"/>
    <col min="12599" max="12601" width="0" style="6" hidden="1" customWidth="1"/>
    <col min="12602" max="12800" width="9.109375" style="6"/>
    <col min="12801" max="12801" width="6.88671875" style="6" customWidth="1"/>
    <col min="12802" max="12853" width="3.109375" style="6" customWidth="1"/>
    <col min="12854" max="12854" width="0.109375" style="6" customWidth="1"/>
    <col min="12855" max="12857" width="0" style="6" hidden="1" customWidth="1"/>
    <col min="12858" max="13056" width="9.109375" style="6"/>
    <col min="13057" max="13057" width="6.88671875" style="6" customWidth="1"/>
    <col min="13058" max="13109" width="3.109375" style="6" customWidth="1"/>
    <col min="13110" max="13110" width="0.109375" style="6" customWidth="1"/>
    <col min="13111" max="13113" width="0" style="6" hidden="1" customWidth="1"/>
    <col min="13114" max="13312" width="9.109375" style="6"/>
    <col min="13313" max="13313" width="6.88671875" style="6" customWidth="1"/>
    <col min="13314" max="13365" width="3.109375" style="6" customWidth="1"/>
    <col min="13366" max="13366" width="0.109375" style="6" customWidth="1"/>
    <col min="13367" max="13369" width="0" style="6" hidden="1" customWidth="1"/>
    <col min="13370" max="13568" width="9.109375" style="6"/>
    <col min="13569" max="13569" width="6.88671875" style="6" customWidth="1"/>
    <col min="13570" max="13621" width="3.109375" style="6" customWidth="1"/>
    <col min="13622" max="13622" width="0.109375" style="6" customWidth="1"/>
    <col min="13623" max="13625" width="0" style="6" hidden="1" customWidth="1"/>
    <col min="13626" max="13824" width="9.109375" style="6"/>
    <col min="13825" max="13825" width="6.88671875" style="6" customWidth="1"/>
    <col min="13826" max="13877" width="3.109375" style="6" customWidth="1"/>
    <col min="13878" max="13878" width="0.109375" style="6" customWidth="1"/>
    <col min="13879" max="13881" width="0" style="6" hidden="1" customWidth="1"/>
    <col min="13882" max="14080" width="9.109375" style="6"/>
    <col min="14081" max="14081" width="6.88671875" style="6" customWidth="1"/>
    <col min="14082" max="14133" width="3.109375" style="6" customWidth="1"/>
    <col min="14134" max="14134" width="0.109375" style="6" customWidth="1"/>
    <col min="14135" max="14137" width="0" style="6" hidden="1" customWidth="1"/>
    <col min="14138" max="14336" width="9.109375" style="6"/>
    <col min="14337" max="14337" width="6.88671875" style="6" customWidth="1"/>
    <col min="14338" max="14389" width="3.109375" style="6" customWidth="1"/>
    <col min="14390" max="14390" width="0.109375" style="6" customWidth="1"/>
    <col min="14391" max="14393" width="0" style="6" hidden="1" customWidth="1"/>
    <col min="14394" max="14592" width="9.109375" style="6"/>
    <col min="14593" max="14593" width="6.88671875" style="6" customWidth="1"/>
    <col min="14594" max="14645" width="3.109375" style="6" customWidth="1"/>
    <col min="14646" max="14646" width="0.109375" style="6" customWidth="1"/>
    <col min="14647" max="14649" width="0" style="6" hidden="1" customWidth="1"/>
    <col min="14650" max="14848" width="9.109375" style="6"/>
    <col min="14849" max="14849" width="6.88671875" style="6" customWidth="1"/>
    <col min="14850" max="14901" width="3.109375" style="6" customWidth="1"/>
    <col min="14902" max="14902" width="0.109375" style="6" customWidth="1"/>
    <col min="14903" max="14905" width="0" style="6" hidden="1" customWidth="1"/>
    <col min="14906" max="15104" width="9.109375" style="6"/>
    <col min="15105" max="15105" width="6.88671875" style="6" customWidth="1"/>
    <col min="15106" max="15157" width="3.109375" style="6" customWidth="1"/>
    <col min="15158" max="15158" width="0.109375" style="6" customWidth="1"/>
    <col min="15159" max="15161" width="0" style="6" hidden="1" customWidth="1"/>
    <col min="15162" max="15360" width="9.109375" style="6"/>
    <col min="15361" max="15361" width="6.88671875" style="6" customWidth="1"/>
    <col min="15362" max="15413" width="3.109375" style="6" customWidth="1"/>
    <col min="15414" max="15414" width="0.109375" style="6" customWidth="1"/>
    <col min="15415" max="15417" width="0" style="6" hidden="1" customWidth="1"/>
    <col min="15418" max="15616" width="9.109375" style="6"/>
    <col min="15617" max="15617" width="6.88671875" style="6" customWidth="1"/>
    <col min="15618" max="15669" width="3.109375" style="6" customWidth="1"/>
    <col min="15670" max="15670" width="0.109375" style="6" customWidth="1"/>
    <col min="15671" max="15673" width="0" style="6" hidden="1" customWidth="1"/>
    <col min="15674" max="15872" width="9.109375" style="6"/>
    <col min="15873" max="15873" width="6.88671875" style="6" customWidth="1"/>
    <col min="15874" max="15925" width="3.109375" style="6" customWidth="1"/>
    <col min="15926" max="15926" width="0.109375" style="6" customWidth="1"/>
    <col min="15927" max="15929" width="0" style="6" hidden="1" customWidth="1"/>
    <col min="15930" max="16128" width="9.109375" style="6"/>
    <col min="16129" max="16129" width="6.88671875" style="6" customWidth="1"/>
    <col min="16130" max="16181" width="3.109375" style="6" customWidth="1"/>
    <col min="16182" max="16182" width="0.109375" style="6" customWidth="1"/>
    <col min="16183" max="16185" width="0" style="6" hidden="1" customWidth="1"/>
    <col min="16186" max="16384" width="9.109375" style="6"/>
  </cols>
  <sheetData>
    <row r="1" spans="1:61" s="180" customFormat="1" ht="21" x14ac:dyDescent="0.3">
      <c r="A1" s="876" t="s">
        <v>154</v>
      </c>
      <c r="B1" s="876"/>
      <c r="C1" s="876"/>
      <c r="D1" s="876"/>
      <c r="E1" s="876"/>
      <c r="F1" s="876"/>
      <c r="G1" s="876"/>
      <c r="H1" s="876"/>
      <c r="I1" s="876"/>
      <c r="J1" s="876"/>
      <c r="K1" s="876"/>
      <c r="L1" s="876"/>
      <c r="M1" s="876"/>
      <c r="N1" s="876"/>
      <c r="O1" s="876"/>
      <c r="P1" s="876"/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6"/>
      <c r="AO1" s="876"/>
      <c r="AP1" s="876"/>
      <c r="AQ1" s="876"/>
      <c r="AR1" s="876"/>
      <c r="AS1" s="876"/>
      <c r="AT1" s="876"/>
      <c r="AU1" s="876"/>
      <c r="AV1" s="876"/>
      <c r="AW1" s="876"/>
      <c r="AX1" s="876"/>
      <c r="AY1" s="876"/>
      <c r="AZ1" s="876"/>
      <c r="BA1" s="876"/>
      <c r="BB1" s="876"/>
      <c r="BC1" s="876"/>
      <c r="BD1" s="876"/>
      <c r="BE1" s="876"/>
      <c r="BF1" s="876"/>
      <c r="BG1" s="876"/>
      <c r="BH1" s="876"/>
      <c r="BI1" s="876"/>
    </row>
    <row r="2" spans="1:61" s="1" customFormat="1" ht="21" customHeight="1" x14ac:dyDescent="0.3">
      <c r="A2" s="884" t="s">
        <v>0</v>
      </c>
      <c r="B2" s="884"/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4"/>
      <c r="N2" s="884"/>
      <c r="O2" s="884"/>
      <c r="P2" s="884"/>
      <c r="Q2" s="884"/>
      <c r="R2" s="884"/>
      <c r="S2" s="884"/>
      <c r="T2" s="884"/>
      <c r="U2" s="884"/>
      <c r="V2" s="884"/>
      <c r="W2" s="884"/>
      <c r="X2" s="884"/>
      <c r="Y2" s="884"/>
      <c r="Z2" s="884"/>
      <c r="AA2" s="884"/>
      <c r="AB2" s="884"/>
      <c r="AC2" s="884"/>
      <c r="AD2" s="884"/>
      <c r="AE2" s="884"/>
      <c r="AF2" s="884"/>
      <c r="AG2" s="884"/>
      <c r="AH2" s="884"/>
      <c r="AI2" s="884"/>
      <c r="AJ2" s="884"/>
      <c r="AK2" s="884"/>
      <c r="AL2" s="884"/>
      <c r="AM2" s="884"/>
      <c r="AN2" s="884"/>
      <c r="AO2" s="884"/>
      <c r="AP2" s="884"/>
      <c r="AQ2" s="884"/>
      <c r="AR2" s="884"/>
      <c r="AS2" s="884"/>
      <c r="AT2" s="884"/>
      <c r="AU2" s="884"/>
      <c r="AV2" s="884"/>
      <c r="AW2" s="884"/>
      <c r="AX2" s="884"/>
      <c r="AY2" s="884"/>
      <c r="AZ2" s="884"/>
      <c r="BA2" s="884"/>
      <c r="BB2" s="884"/>
      <c r="BC2" s="884"/>
      <c r="BD2" s="884"/>
      <c r="BE2" s="884"/>
      <c r="BF2" s="884"/>
      <c r="BG2" s="884"/>
      <c r="BH2" s="884"/>
      <c r="BI2" s="884"/>
    </row>
    <row r="3" spans="1:61" s="1" customFormat="1" ht="21" customHeight="1" x14ac:dyDescent="0.3">
      <c r="A3" s="885" t="s">
        <v>89</v>
      </c>
      <c r="B3" s="885"/>
      <c r="C3" s="885"/>
      <c r="D3" s="885"/>
      <c r="E3" s="885"/>
      <c r="F3" s="885"/>
      <c r="G3" s="885"/>
      <c r="H3" s="885"/>
      <c r="I3" s="885"/>
      <c r="J3" s="885"/>
      <c r="K3" s="885"/>
      <c r="L3" s="885"/>
      <c r="M3" s="885"/>
      <c r="N3" s="885"/>
      <c r="O3" s="885"/>
      <c r="P3" s="885"/>
      <c r="Q3" s="885"/>
      <c r="R3" s="885"/>
      <c r="S3" s="885"/>
      <c r="T3" s="885"/>
      <c r="U3" s="885"/>
      <c r="V3" s="885"/>
      <c r="W3" s="885"/>
      <c r="X3" s="885"/>
      <c r="Y3" s="885"/>
      <c r="Z3" s="885"/>
      <c r="AA3" s="885"/>
      <c r="AB3" s="885"/>
      <c r="AC3" s="885"/>
      <c r="AD3" s="885"/>
      <c r="AE3" s="885"/>
      <c r="AF3" s="885"/>
      <c r="AG3" s="885"/>
      <c r="AH3" s="885"/>
      <c r="AI3" s="885"/>
      <c r="AJ3" s="885"/>
      <c r="AK3" s="885"/>
      <c r="AL3" s="885"/>
      <c r="AM3" s="885"/>
      <c r="AN3" s="885"/>
      <c r="AO3" s="885"/>
      <c r="AP3" s="885"/>
      <c r="AQ3" s="885"/>
      <c r="AR3" s="885"/>
      <c r="AS3" s="885"/>
      <c r="AT3" s="885"/>
      <c r="AU3" s="885"/>
      <c r="AV3" s="885"/>
      <c r="AW3" s="885"/>
      <c r="AX3" s="885"/>
      <c r="AY3" s="885"/>
      <c r="AZ3" s="885"/>
      <c r="BA3" s="885"/>
      <c r="BB3" s="885"/>
      <c r="BC3" s="885"/>
      <c r="BD3" s="885"/>
      <c r="BE3" s="885"/>
      <c r="BF3" s="885"/>
      <c r="BG3" s="885"/>
      <c r="BH3" s="885"/>
      <c r="BI3" s="885"/>
    </row>
    <row r="4" spans="1:61" s="1" customFormat="1" ht="21.75" customHeight="1" x14ac:dyDescent="0.3">
      <c r="A4" s="3" t="s">
        <v>156</v>
      </c>
      <c r="B4" s="2"/>
      <c r="C4" s="2"/>
      <c r="D4" s="2"/>
      <c r="E4" s="2"/>
      <c r="F4" s="2"/>
      <c r="G4" s="2"/>
      <c r="H4" s="2"/>
      <c r="I4" s="4"/>
      <c r="J4" s="877" t="s">
        <v>155</v>
      </c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9"/>
      <c r="AQ4" s="879"/>
      <c r="AR4" s="879"/>
      <c r="AS4" s="879"/>
      <c r="AT4" s="879"/>
      <c r="AU4" s="895" t="s">
        <v>244</v>
      </c>
      <c r="AV4" s="895"/>
      <c r="AW4" s="895"/>
      <c r="AX4" s="895"/>
      <c r="AY4" s="895"/>
      <c r="AZ4" s="895"/>
      <c r="BA4" s="895"/>
      <c r="BB4" s="895"/>
      <c r="BC4" s="461"/>
      <c r="BD4" s="462"/>
      <c r="BE4" s="462"/>
    </row>
    <row r="5" spans="1:61" ht="14.4" customHeight="1" x14ac:dyDescent="0.3">
      <c r="A5" s="6" t="s">
        <v>1</v>
      </c>
      <c r="J5" s="883"/>
      <c r="K5" s="883"/>
      <c r="L5" s="883"/>
      <c r="M5" s="883"/>
      <c r="N5" s="883"/>
      <c r="O5" s="883"/>
      <c r="P5" s="883"/>
      <c r="Q5" s="883"/>
      <c r="R5" s="883"/>
      <c r="S5" s="883"/>
      <c r="T5" s="883"/>
      <c r="U5" s="883"/>
      <c r="V5" s="883"/>
      <c r="W5" s="883"/>
      <c r="X5" s="883"/>
      <c r="Y5" s="883"/>
      <c r="Z5" s="883"/>
      <c r="AA5" s="883"/>
      <c r="AB5" s="883"/>
      <c r="AC5" s="883"/>
      <c r="AD5" s="883"/>
      <c r="AE5" s="883"/>
      <c r="AF5" s="883"/>
      <c r="AG5" s="883"/>
      <c r="AH5" s="883"/>
      <c r="AI5" s="883"/>
      <c r="AJ5" s="883"/>
      <c r="AK5" s="883"/>
      <c r="AL5" s="883"/>
      <c r="AM5" s="883"/>
      <c r="AN5" s="883"/>
      <c r="AO5" s="883"/>
      <c r="AU5" s="896" t="s">
        <v>245</v>
      </c>
      <c r="AV5" s="896"/>
      <c r="AW5" s="896"/>
      <c r="AX5" s="896"/>
      <c r="AY5" s="896"/>
      <c r="AZ5" s="896"/>
      <c r="BA5" s="896"/>
      <c r="BB5" s="896"/>
      <c r="BC5" s="461"/>
      <c r="BD5" s="463"/>
      <c r="BE5" s="463"/>
    </row>
    <row r="6" spans="1:61" ht="14.4" customHeight="1" x14ac:dyDescent="0.3">
      <c r="A6" s="6" t="s">
        <v>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U6" s="896" t="s">
        <v>247</v>
      </c>
      <c r="AV6" s="896"/>
      <c r="AW6" s="896"/>
      <c r="AX6" s="896"/>
      <c r="AY6" s="896"/>
      <c r="AZ6" s="896"/>
      <c r="BA6" s="896"/>
      <c r="BB6" s="896"/>
      <c r="BC6" s="461"/>
      <c r="BD6" s="464"/>
      <c r="BE6" s="464"/>
    </row>
    <row r="7" spans="1:61" ht="14.4" customHeight="1" x14ac:dyDescent="0.3">
      <c r="A7" s="6" t="s">
        <v>3</v>
      </c>
      <c r="Q7" s="857" t="s">
        <v>157</v>
      </c>
      <c r="R7" s="857"/>
      <c r="S7" s="857"/>
      <c r="T7" s="857"/>
      <c r="U7" s="857"/>
      <c r="V7" s="857"/>
      <c r="W7" s="857"/>
      <c r="X7" s="857"/>
      <c r="Y7" s="857"/>
      <c r="Z7" s="857"/>
      <c r="AA7" s="857"/>
      <c r="AB7" s="857"/>
      <c r="AC7" s="857"/>
      <c r="AD7" s="857"/>
      <c r="AE7" s="857"/>
      <c r="AF7" s="857"/>
      <c r="AG7" s="857"/>
      <c r="AH7" s="857"/>
      <c r="AI7" s="857"/>
      <c r="AJ7" s="857"/>
      <c r="AK7" s="857"/>
      <c r="AL7" s="857"/>
      <c r="AM7" s="857"/>
      <c r="AU7" s="897" t="s">
        <v>248</v>
      </c>
      <c r="AV7" s="897"/>
      <c r="AW7" s="897"/>
      <c r="AX7" s="897"/>
      <c r="AY7" s="897"/>
      <c r="AZ7" s="897"/>
      <c r="BA7" s="897"/>
      <c r="BB7" s="897"/>
      <c r="BC7" s="897"/>
      <c r="BD7" s="897"/>
      <c r="BE7" s="897"/>
    </row>
    <row r="8" spans="1:61" ht="14.4" customHeight="1" x14ac:dyDescent="0.3">
      <c r="A8" s="6" t="s">
        <v>90</v>
      </c>
      <c r="I8" s="7"/>
      <c r="Q8" s="886" t="s">
        <v>158</v>
      </c>
      <c r="R8" s="886"/>
      <c r="S8" s="886"/>
      <c r="T8" s="886"/>
      <c r="U8" s="886"/>
      <c r="V8" s="886"/>
      <c r="W8" s="886"/>
      <c r="X8" s="886"/>
      <c r="Y8" s="886"/>
      <c r="Z8" s="886"/>
      <c r="AA8" s="886"/>
      <c r="AB8" s="886"/>
      <c r="AC8" s="886"/>
      <c r="AD8" s="886"/>
      <c r="AE8" s="886"/>
      <c r="AF8" s="886"/>
      <c r="AG8" s="886"/>
      <c r="AH8" s="886"/>
      <c r="AI8" s="886"/>
      <c r="AJ8" s="886"/>
      <c r="AK8" s="886"/>
      <c r="AL8" s="886"/>
      <c r="AM8" s="886"/>
      <c r="AU8" s="898" t="s">
        <v>246</v>
      </c>
      <c r="AV8" s="898"/>
      <c r="AW8" s="898"/>
      <c r="AX8" s="898"/>
      <c r="AY8" s="898"/>
      <c r="AZ8" s="898"/>
      <c r="BA8" s="898"/>
      <c r="BB8" s="898"/>
      <c r="BC8" s="898"/>
      <c r="BD8" s="898"/>
      <c r="BE8" s="898"/>
    </row>
    <row r="9" spans="1:61" ht="14.4" customHeight="1" x14ac:dyDescent="0.25">
      <c r="A9" s="888" t="s">
        <v>197</v>
      </c>
      <c r="B9" s="889"/>
      <c r="C9" s="889"/>
      <c r="D9" s="889"/>
      <c r="E9" s="889"/>
      <c r="F9" s="889"/>
      <c r="G9" s="889"/>
      <c r="I9" s="7"/>
      <c r="Q9" s="887" t="s">
        <v>159</v>
      </c>
      <c r="R9" s="887"/>
      <c r="S9" s="887"/>
      <c r="T9" s="887"/>
      <c r="U9" s="887"/>
      <c r="V9" s="887"/>
      <c r="W9" s="887"/>
      <c r="X9" s="887"/>
      <c r="Y9" s="887"/>
      <c r="Z9" s="887"/>
      <c r="AA9" s="887"/>
      <c r="AB9" s="887"/>
      <c r="AC9" s="887"/>
      <c r="AD9" s="887"/>
      <c r="AE9" s="887"/>
      <c r="AF9" s="887"/>
      <c r="AG9" s="887"/>
      <c r="AH9" s="887"/>
      <c r="AI9" s="887"/>
      <c r="AJ9" s="887"/>
      <c r="AK9" s="887"/>
      <c r="AL9" s="887"/>
      <c r="AM9" s="887"/>
      <c r="AU9" s="180"/>
    </row>
    <row r="10" spans="1:61" ht="14.4" customHeight="1" x14ac:dyDescent="0.3">
      <c r="I10" s="7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61" x14ac:dyDescent="0.3">
      <c r="I11" s="7"/>
      <c r="P11" s="857" t="s">
        <v>160</v>
      </c>
      <c r="Q11" s="857"/>
      <c r="R11" s="857"/>
      <c r="S11" s="857"/>
      <c r="T11" s="857"/>
      <c r="U11" s="857"/>
      <c r="V11" s="857"/>
      <c r="W11" s="857"/>
      <c r="X11" s="857"/>
      <c r="Y11" s="857"/>
      <c r="Z11" s="857"/>
      <c r="AA11" s="857"/>
      <c r="AB11" s="857"/>
      <c r="AC11" s="857"/>
      <c r="AD11" s="857"/>
      <c r="AE11" s="857"/>
      <c r="AF11" s="857"/>
      <c r="AG11" s="857"/>
      <c r="AH11" s="857"/>
      <c r="AI11" s="857"/>
      <c r="AJ11" s="857"/>
      <c r="AK11" s="857"/>
      <c r="AL11" s="857"/>
      <c r="AM11" s="857"/>
      <c r="AN11" s="857"/>
    </row>
    <row r="12" spans="1:61" s="86" customFormat="1" ht="14.4" x14ac:dyDescent="0.3">
      <c r="I12" s="88"/>
      <c r="P12" s="880" t="s">
        <v>170</v>
      </c>
      <c r="Q12" s="880"/>
      <c r="R12" s="880"/>
      <c r="S12" s="880"/>
      <c r="T12" s="880"/>
      <c r="U12" s="880"/>
      <c r="V12" s="880"/>
      <c r="W12" s="880"/>
      <c r="X12" s="880"/>
      <c r="Y12" s="880"/>
      <c r="Z12" s="880"/>
      <c r="AA12" s="880"/>
      <c r="AB12" s="880"/>
      <c r="AC12" s="880"/>
      <c r="AD12" s="880"/>
      <c r="AE12" s="880"/>
      <c r="AF12" s="880"/>
      <c r="AG12" s="880"/>
      <c r="AH12" s="880"/>
      <c r="AI12" s="880"/>
      <c r="AJ12" s="880"/>
      <c r="AK12" s="880"/>
      <c r="AL12" s="880"/>
      <c r="AM12" s="880"/>
      <c r="AN12" s="880"/>
      <c r="AO12" s="881"/>
      <c r="AP12" s="881"/>
      <c r="AQ12" s="881"/>
      <c r="AR12" s="881"/>
      <c r="AS12" s="881"/>
      <c r="AT12" s="881"/>
    </row>
    <row r="13" spans="1:61" s="86" customFormat="1" ht="14.4" x14ac:dyDescent="0.3">
      <c r="I13" s="88"/>
      <c r="P13" s="880" t="s">
        <v>171</v>
      </c>
      <c r="Q13" s="880"/>
      <c r="R13" s="880"/>
      <c r="S13" s="880"/>
      <c r="T13" s="880"/>
      <c r="U13" s="880"/>
      <c r="V13" s="880"/>
      <c r="W13" s="880"/>
      <c r="X13" s="880"/>
      <c r="Y13" s="880"/>
      <c r="Z13" s="880"/>
      <c r="AA13" s="880"/>
      <c r="AB13" s="880"/>
      <c r="AC13" s="880"/>
      <c r="AD13" s="880"/>
      <c r="AE13" s="880"/>
      <c r="AF13" s="880"/>
      <c r="AG13" s="880"/>
      <c r="AH13" s="880"/>
      <c r="AI13" s="880"/>
      <c r="AJ13" s="880"/>
      <c r="AK13" s="880"/>
      <c r="AL13" s="880"/>
      <c r="AM13" s="880"/>
      <c r="AN13" s="880"/>
      <c r="AO13" s="882"/>
      <c r="AP13" s="882"/>
      <c r="AQ13" s="882"/>
      <c r="AR13" s="882"/>
      <c r="AS13" s="882"/>
      <c r="AT13" s="882"/>
    </row>
    <row r="14" spans="1:61" ht="15.75" customHeight="1" x14ac:dyDescent="0.3">
      <c r="I14" s="7"/>
      <c r="P14" s="880" t="s">
        <v>172</v>
      </c>
      <c r="Q14" s="880"/>
      <c r="R14" s="880"/>
      <c r="S14" s="880"/>
      <c r="T14" s="880"/>
      <c r="U14" s="880"/>
      <c r="V14" s="880"/>
      <c r="W14" s="880"/>
      <c r="X14" s="880"/>
      <c r="Y14" s="880"/>
      <c r="Z14" s="880"/>
      <c r="AA14" s="880"/>
      <c r="AB14" s="880"/>
      <c r="AC14" s="880"/>
      <c r="AD14" s="880"/>
      <c r="AE14" s="880"/>
      <c r="AF14" s="880"/>
      <c r="AG14" s="880"/>
      <c r="AH14" s="880"/>
      <c r="AI14" s="880"/>
      <c r="AJ14" s="880"/>
      <c r="AK14" s="880"/>
      <c r="AL14" s="880"/>
      <c r="AM14" s="880"/>
      <c r="AN14" s="880"/>
      <c r="AO14" s="882"/>
      <c r="AP14" s="882"/>
      <c r="AQ14" s="882"/>
      <c r="AR14" s="882"/>
      <c r="AS14" s="882"/>
      <c r="AT14" s="882"/>
    </row>
    <row r="15" spans="1:61" s="86" customFormat="1" ht="8.4" customHeight="1" x14ac:dyDescent="0.3">
      <c r="I15" s="88"/>
      <c r="P15" s="85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</row>
    <row r="16" spans="1:61" s="139" customFormat="1" ht="17.100000000000001" customHeight="1" x14ac:dyDescent="0.3">
      <c r="A16" s="136"/>
      <c r="B16" s="136"/>
      <c r="C16" s="136"/>
      <c r="D16" s="136"/>
      <c r="E16" s="136"/>
      <c r="F16" s="136"/>
      <c r="G16" s="842" t="s">
        <v>161</v>
      </c>
      <c r="H16" s="842"/>
      <c r="I16" s="842"/>
      <c r="J16" s="842"/>
      <c r="K16" s="842"/>
      <c r="L16" s="842"/>
      <c r="M16" s="842"/>
      <c r="N16" s="842"/>
      <c r="O16" s="842"/>
      <c r="P16" s="842"/>
      <c r="Q16" s="842"/>
      <c r="R16" s="842"/>
      <c r="S16" s="842"/>
      <c r="T16" s="842"/>
      <c r="U16" s="842"/>
      <c r="V16" s="842"/>
      <c r="W16" s="842"/>
      <c r="X16" s="842"/>
      <c r="Y16" s="842"/>
      <c r="Z16" s="842"/>
      <c r="AA16" s="842"/>
      <c r="AB16" s="842"/>
      <c r="AC16" s="842"/>
      <c r="AD16" s="842"/>
      <c r="AE16" s="136"/>
      <c r="AF16" s="136"/>
      <c r="AG16" s="136"/>
      <c r="AH16" s="136"/>
      <c r="AI16" s="842" t="s">
        <v>165</v>
      </c>
      <c r="AJ16" s="842"/>
      <c r="AK16" s="842"/>
      <c r="AL16" s="842"/>
      <c r="AM16" s="842"/>
      <c r="AN16" s="842"/>
      <c r="AO16" s="842"/>
      <c r="AP16" s="842"/>
      <c r="AQ16" s="842"/>
      <c r="AR16" s="842"/>
      <c r="AS16" s="842"/>
      <c r="AT16" s="842"/>
      <c r="AU16" s="842"/>
      <c r="AV16" s="842"/>
      <c r="AW16" s="842"/>
      <c r="AX16" s="842"/>
      <c r="AY16" s="842"/>
      <c r="AZ16" s="842"/>
      <c r="BA16" s="137"/>
      <c r="BB16" s="242"/>
      <c r="BC16" s="242"/>
      <c r="BD16" s="242"/>
      <c r="BE16" s="242"/>
      <c r="BF16" s="242"/>
      <c r="BG16" s="138"/>
      <c r="BH16" s="138"/>
      <c r="BI16" s="138"/>
    </row>
    <row r="17" spans="1:69" s="139" customFormat="1" ht="7.35" customHeight="1" x14ac:dyDescent="0.3">
      <c r="A17" s="136"/>
      <c r="B17" s="136"/>
      <c r="C17" s="136"/>
      <c r="D17" s="136"/>
      <c r="E17" s="136"/>
      <c r="F17" s="136"/>
      <c r="G17" s="242"/>
      <c r="H17" s="242"/>
      <c r="I17" s="247"/>
      <c r="J17" s="242"/>
      <c r="K17" s="244"/>
      <c r="L17" s="244"/>
      <c r="M17" s="244"/>
      <c r="N17" s="244"/>
      <c r="O17" s="244"/>
      <c r="P17" s="244"/>
      <c r="Q17" s="244"/>
      <c r="R17" s="244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142"/>
      <c r="AF17" s="142"/>
      <c r="AG17" s="141"/>
      <c r="AH17" s="141"/>
      <c r="AI17" s="244"/>
      <c r="AJ17" s="244"/>
      <c r="AK17" s="244"/>
      <c r="AL17" s="244"/>
      <c r="AM17" s="244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137"/>
      <c r="BB17" s="242"/>
      <c r="BC17" s="242"/>
      <c r="BD17" s="242"/>
      <c r="BE17" s="242"/>
      <c r="BF17" s="242"/>
      <c r="BG17" s="138"/>
      <c r="BH17" s="138"/>
      <c r="BI17" s="138"/>
    </row>
    <row r="18" spans="1:69" s="139" customFormat="1" ht="15.6" customHeight="1" x14ac:dyDescent="0.3">
      <c r="A18" s="136"/>
      <c r="B18" s="136"/>
      <c r="C18" s="136"/>
      <c r="D18" s="136"/>
      <c r="E18" s="136"/>
      <c r="F18" s="136"/>
      <c r="G18" s="842" t="s">
        <v>162</v>
      </c>
      <c r="H18" s="842"/>
      <c r="I18" s="842"/>
      <c r="J18" s="842"/>
      <c r="K18" s="842"/>
      <c r="L18" s="842"/>
      <c r="M18" s="842"/>
      <c r="N18" s="842"/>
      <c r="O18" s="842"/>
      <c r="P18" s="842"/>
      <c r="Q18" s="842"/>
      <c r="R18" s="842"/>
      <c r="S18" s="842"/>
      <c r="T18" s="842"/>
      <c r="U18" s="842"/>
      <c r="V18" s="842"/>
      <c r="W18" s="842"/>
      <c r="X18" s="842"/>
      <c r="Y18" s="242"/>
      <c r="Z18" s="242"/>
      <c r="AA18" s="242"/>
      <c r="AB18" s="242"/>
      <c r="AC18" s="242"/>
      <c r="AD18" s="242"/>
      <c r="AE18" s="136"/>
      <c r="AF18" s="136"/>
      <c r="AG18" s="136"/>
      <c r="AH18" s="136"/>
      <c r="AI18" s="842" t="s">
        <v>166</v>
      </c>
      <c r="AJ18" s="842"/>
      <c r="AK18" s="842"/>
      <c r="AL18" s="842"/>
      <c r="AM18" s="842"/>
      <c r="AN18" s="842"/>
      <c r="AO18" s="842"/>
      <c r="AP18" s="842"/>
      <c r="AQ18" s="842"/>
      <c r="AR18" s="842"/>
      <c r="AS18" s="842"/>
      <c r="AT18" s="842"/>
      <c r="AU18" s="842"/>
      <c r="AV18" s="842"/>
      <c r="AW18" s="842"/>
      <c r="AX18" s="842"/>
      <c r="AY18" s="842"/>
      <c r="AZ18" s="842"/>
      <c r="BA18" s="842"/>
      <c r="BB18" s="842"/>
      <c r="BC18" s="842"/>
      <c r="BD18" s="842"/>
      <c r="BE18" s="842"/>
      <c r="BF18" s="842"/>
      <c r="BG18" s="138"/>
      <c r="BH18" s="138"/>
      <c r="BI18" s="138"/>
    </row>
    <row r="19" spans="1:69" s="139" customFormat="1" ht="7.35" customHeight="1" x14ac:dyDescent="0.3">
      <c r="A19" s="136"/>
      <c r="B19" s="136"/>
      <c r="C19" s="136"/>
      <c r="D19" s="136"/>
      <c r="E19" s="136"/>
      <c r="F19" s="136"/>
      <c r="G19" s="242"/>
      <c r="H19" s="242"/>
      <c r="I19" s="242"/>
      <c r="J19" s="242"/>
      <c r="K19" s="246" t="s">
        <v>4</v>
      </c>
      <c r="L19" s="246"/>
      <c r="M19" s="246"/>
      <c r="N19" s="246"/>
      <c r="O19" s="246"/>
      <c r="P19" s="246"/>
      <c r="Q19" s="246"/>
      <c r="R19" s="246"/>
      <c r="S19" s="246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136"/>
      <c r="AF19" s="136"/>
      <c r="AG19" s="136"/>
      <c r="AH19" s="136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2"/>
      <c r="AV19" s="242"/>
      <c r="AW19" s="242"/>
      <c r="AX19" s="242"/>
      <c r="AY19" s="242"/>
      <c r="AZ19" s="242"/>
      <c r="BA19" s="137"/>
      <c r="BB19" s="242"/>
      <c r="BC19" s="242"/>
      <c r="BD19" s="242"/>
      <c r="BE19" s="242"/>
      <c r="BF19" s="242"/>
      <c r="BG19" s="138"/>
      <c r="BH19" s="138"/>
      <c r="BI19" s="138"/>
    </row>
    <row r="20" spans="1:69" s="139" customFormat="1" x14ac:dyDescent="0.25">
      <c r="A20" s="136"/>
      <c r="B20" s="136"/>
      <c r="C20" s="136"/>
      <c r="D20" s="136"/>
      <c r="E20" s="136"/>
      <c r="F20" s="136"/>
      <c r="G20" s="842" t="s">
        <v>163</v>
      </c>
      <c r="H20" s="842"/>
      <c r="I20" s="842"/>
      <c r="J20" s="842"/>
      <c r="K20" s="842"/>
      <c r="L20" s="842"/>
      <c r="M20" s="842"/>
      <c r="N20" s="842"/>
      <c r="O20" s="842"/>
      <c r="P20" s="842"/>
      <c r="Q20" s="842"/>
      <c r="R20" s="842"/>
      <c r="S20" s="842"/>
      <c r="T20" s="842"/>
      <c r="U20" s="842"/>
      <c r="V20" s="842"/>
      <c r="W20" s="842"/>
      <c r="X20" s="842"/>
      <c r="Y20" s="242"/>
      <c r="Z20" s="242"/>
      <c r="AA20" s="242"/>
      <c r="AB20" s="242"/>
      <c r="AC20" s="242"/>
      <c r="AD20" s="242"/>
      <c r="AE20" s="136"/>
      <c r="AF20" s="136"/>
      <c r="AG20" s="136"/>
      <c r="AH20" s="136"/>
      <c r="AI20" s="842" t="s">
        <v>167</v>
      </c>
      <c r="AJ20" s="842"/>
      <c r="AK20" s="842"/>
      <c r="AL20" s="842"/>
      <c r="AM20" s="842"/>
      <c r="AN20" s="842"/>
      <c r="AO20" s="842"/>
      <c r="AP20" s="842"/>
      <c r="AQ20" s="842"/>
      <c r="AR20" s="842"/>
      <c r="AS20" s="842"/>
      <c r="AT20" s="842"/>
      <c r="AU20" s="842"/>
      <c r="AV20" s="842"/>
      <c r="AW20" s="842"/>
      <c r="AX20" s="842"/>
      <c r="AY20" s="842"/>
      <c r="AZ20" s="842"/>
      <c r="BA20" s="137"/>
      <c r="BB20" s="243"/>
      <c r="BC20" s="243"/>
      <c r="BD20" s="243"/>
      <c r="BE20" s="243"/>
      <c r="BF20" s="243"/>
      <c r="BG20" s="140"/>
      <c r="BH20" s="140"/>
      <c r="BI20" s="140"/>
    </row>
    <row r="21" spans="1:69" s="139" customFormat="1" ht="8.4" customHeight="1" x14ac:dyDescent="0.25">
      <c r="A21" s="136"/>
      <c r="B21" s="136"/>
      <c r="C21" s="136"/>
      <c r="D21" s="136"/>
      <c r="E21" s="136"/>
      <c r="F21" s="136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136"/>
      <c r="AF21" s="136"/>
      <c r="AG21" s="136"/>
      <c r="AH21" s="136"/>
      <c r="AI21" s="242"/>
      <c r="AJ21" s="242"/>
      <c r="AK21" s="242"/>
      <c r="AL21" s="242"/>
      <c r="AM21" s="242"/>
      <c r="AN21" s="242"/>
      <c r="AO21" s="242"/>
      <c r="AP21" s="242"/>
      <c r="AQ21" s="242"/>
      <c r="AR21" s="242"/>
      <c r="AS21" s="242"/>
      <c r="AT21" s="242"/>
      <c r="AU21" s="242"/>
      <c r="AV21" s="242"/>
      <c r="AW21" s="242"/>
      <c r="AX21" s="242"/>
      <c r="AY21" s="242"/>
      <c r="AZ21" s="242"/>
      <c r="BA21" s="137"/>
    </row>
    <row r="22" spans="1:69" s="139" customFormat="1" x14ac:dyDescent="0.25">
      <c r="A22" s="136"/>
      <c r="B22" s="143"/>
      <c r="C22" s="143"/>
      <c r="D22" s="143"/>
      <c r="E22" s="143"/>
      <c r="F22" s="143"/>
      <c r="G22" s="843" t="s">
        <v>164</v>
      </c>
      <c r="H22" s="843"/>
      <c r="I22" s="843"/>
      <c r="J22" s="843"/>
      <c r="K22" s="843"/>
      <c r="L22" s="843"/>
      <c r="M22" s="843"/>
      <c r="N22" s="843"/>
      <c r="O22" s="843"/>
      <c r="P22" s="843"/>
      <c r="Q22" s="843"/>
      <c r="R22" s="843"/>
      <c r="S22" s="843"/>
      <c r="T22" s="843"/>
      <c r="U22" s="843"/>
      <c r="V22" s="843"/>
      <c r="W22" s="843"/>
      <c r="X22" s="843"/>
      <c r="Y22" s="246"/>
      <c r="Z22" s="246"/>
      <c r="AA22" s="246"/>
      <c r="AB22" s="246"/>
      <c r="AC22" s="246"/>
      <c r="AD22" s="246"/>
      <c r="AE22" s="143"/>
      <c r="AF22" s="136"/>
      <c r="AG22" s="144"/>
      <c r="AH22" s="144"/>
      <c r="AI22" s="922" t="s">
        <v>168</v>
      </c>
      <c r="AJ22" s="922"/>
      <c r="AK22" s="922"/>
      <c r="AL22" s="922"/>
      <c r="AM22" s="922"/>
      <c r="AN22" s="922"/>
      <c r="AO22" s="922"/>
      <c r="AP22" s="922"/>
      <c r="AQ22" s="922"/>
      <c r="AR22" s="922"/>
      <c r="AS22" s="922"/>
      <c r="AT22" s="922"/>
      <c r="AU22" s="922"/>
      <c r="AV22" s="922"/>
      <c r="AW22" s="922"/>
      <c r="AX22" s="922"/>
      <c r="AY22" s="922"/>
      <c r="AZ22" s="922"/>
      <c r="BA22" s="137"/>
    </row>
    <row r="23" spans="1:69" s="96" customFormat="1" ht="15.75" customHeight="1" x14ac:dyDescent="0.3">
      <c r="I23" s="98"/>
      <c r="P23" s="91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4" spans="1:69" s="96" customFormat="1" ht="14.4" thickBot="1" x14ac:dyDescent="0.35">
      <c r="A24" s="923" t="s">
        <v>169</v>
      </c>
      <c r="B24" s="923"/>
      <c r="C24" s="923"/>
      <c r="D24" s="923"/>
      <c r="E24" s="923"/>
      <c r="F24" s="923"/>
      <c r="G24" s="923"/>
      <c r="H24" s="923"/>
      <c r="I24" s="923"/>
      <c r="J24" s="923"/>
      <c r="K24" s="923"/>
      <c r="L24" s="923"/>
      <c r="M24" s="923"/>
      <c r="N24" s="923"/>
      <c r="O24" s="923"/>
      <c r="P24" s="923"/>
      <c r="Q24" s="923"/>
      <c r="R24" s="923"/>
      <c r="S24" s="923"/>
      <c r="T24" s="923"/>
      <c r="U24" s="923"/>
      <c r="V24" s="923"/>
      <c r="W24" s="923"/>
      <c r="X24" s="923"/>
      <c r="Y24" s="923"/>
      <c r="Z24" s="923"/>
      <c r="AA24" s="923"/>
      <c r="AB24" s="923"/>
      <c r="AC24" s="923"/>
      <c r="AD24" s="923"/>
      <c r="AE24" s="923"/>
      <c r="AF24" s="923"/>
      <c r="AG24" s="923"/>
      <c r="AH24" s="923"/>
      <c r="AI24" s="923"/>
      <c r="AJ24" s="923"/>
      <c r="AK24" s="923"/>
      <c r="AL24" s="923"/>
      <c r="AM24" s="923"/>
      <c r="AN24" s="923"/>
      <c r="AO24" s="923"/>
      <c r="AP24" s="923"/>
      <c r="AQ24" s="923"/>
      <c r="AR24" s="923"/>
      <c r="AS24" s="923"/>
      <c r="AT24" s="923"/>
      <c r="AU24" s="923"/>
      <c r="AV24" s="923"/>
      <c r="AW24" s="923"/>
      <c r="AX24" s="923"/>
      <c r="AY24" s="923"/>
      <c r="AZ24" s="923"/>
      <c r="BA24" s="923"/>
      <c r="BB24" s="844" t="s">
        <v>259</v>
      </c>
      <c r="BC24" s="844"/>
      <c r="BD24" s="844"/>
      <c r="BE24" s="844"/>
      <c r="BF24" s="844"/>
      <c r="BG24" s="844"/>
      <c r="BH24" s="844"/>
      <c r="BI24" s="844"/>
      <c r="BJ24" s="145"/>
      <c r="BK24" s="145"/>
      <c r="BL24" s="145"/>
      <c r="BM24" s="145"/>
      <c r="BN24" s="145"/>
      <c r="BO24" s="145"/>
      <c r="BP24" s="145"/>
      <c r="BQ24" s="145"/>
    </row>
    <row r="25" spans="1:69" s="9" customFormat="1" ht="12.75" customHeight="1" thickBot="1" x14ac:dyDescent="0.35">
      <c r="A25" s="845" t="s">
        <v>5</v>
      </c>
      <c r="B25" s="849" t="s">
        <v>6</v>
      </c>
      <c r="C25" s="850"/>
      <c r="D25" s="850"/>
      <c r="E25" s="850"/>
      <c r="F25" s="850"/>
      <c r="G25" s="849" t="s">
        <v>7</v>
      </c>
      <c r="H25" s="851"/>
      <c r="I25" s="851"/>
      <c r="J25" s="852"/>
      <c r="K25" s="849" t="s">
        <v>8</v>
      </c>
      <c r="L25" s="853"/>
      <c r="M25" s="853"/>
      <c r="N25" s="853"/>
      <c r="O25" s="849" t="s">
        <v>9</v>
      </c>
      <c r="P25" s="850"/>
      <c r="Q25" s="850"/>
      <c r="R25" s="850"/>
      <c r="S25" s="854"/>
      <c r="T25" s="855" t="s">
        <v>10</v>
      </c>
      <c r="U25" s="851"/>
      <c r="V25" s="851"/>
      <c r="W25" s="852"/>
      <c r="X25" s="849" t="s">
        <v>11</v>
      </c>
      <c r="Y25" s="853"/>
      <c r="Z25" s="853"/>
      <c r="AA25" s="856"/>
      <c r="AB25" s="849" t="s">
        <v>12</v>
      </c>
      <c r="AC25" s="850"/>
      <c r="AD25" s="850"/>
      <c r="AE25" s="850"/>
      <c r="AF25" s="850"/>
      <c r="AG25" s="849" t="s">
        <v>13</v>
      </c>
      <c r="AH25" s="851"/>
      <c r="AI25" s="851"/>
      <c r="AJ25" s="852"/>
      <c r="AK25" s="849" t="s">
        <v>14</v>
      </c>
      <c r="AL25" s="853"/>
      <c r="AM25" s="853"/>
      <c r="AN25" s="853"/>
      <c r="AO25" s="849" t="s">
        <v>15</v>
      </c>
      <c r="AP25" s="850"/>
      <c r="AQ25" s="850"/>
      <c r="AR25" s="850"/>
      <c r="AS25" s="854"/>
      <c r="AT25" s="855" t="s">
        <v>16</v>
      </c>
      <c r="AU25" s="851"/>
      <c r="AV25" s="851"/>
      <c r="AW25" s="852"/>
      <c r="AX25" s="849" t="s">
        <v>17</v>
      </c>
      <c r="AY25" s="853"/>
      <c r="AZ25" s="853"/>
      <c r="BA25" s="853"/>
      <c r="BB25" s="872" t="s">
        <v>5</v>
      </c>
      <c r="BC25" s="866" t="s">
        <v>263</v>
      </c>
      <c r="BD25" s="866" t="s">
        <v>264</v>
      </c>
      <c r="BE25" s="869" t="s">
        <v>26</v>
      </c>
      <c r="BF25" s="872" t="s">
        <v>265</v>
      </c>
      <c r="BG25" s="866" t="s">
        <v>266</v>
      </c>
      <c r="BH25" s="869" t="s">
        <v>27</v>
      </c>
      <c r="BI25" s="863" t="s">
        <v>137</v>
      </c>
    </row>
    <row r="26" spans="1:69" s="9" customFormat="1" ht="13.8" thickBot="1" x14ac:dyDescent="0.3">
      <c r="A26" s="846"/>
      <c r="B26" s="76">
        <v>1</v>
      </c>
      <c r="C26" s="77">
        <v>2</v>
      </c>
      <c r="D26" s="77">
        <v>3</v>
      </c>
      <c r="E26" s="77">
        <v>4</v>
      </c>
      <c r="F26" s="83">
        <v>5</v>
      </c>
      <c r="G26" s="76">
        <v>6</v>
      </c>
      <c r="H26" s="77">
        <v>7</v>
      </c>
      <c r="I26" s="77">
        <v>8</v>
      </c>
      <c r="J26" s="80">
        <v>9</v>
      </c>
      <c r="K26" s="76">
        <v>10</v>
      </c>
      <c r="L26" s="77">
        <v>11</v>
      </c>
      <c r="M26" s="77">
        <v>12</v>
      </c>
      <c r="N26" s="81">
        <v>13</v>
      </c>
      <c r="O26" s="76">
        <v>14</v>
      </c>
      <c r="P26" s="77">
        <v>15</v>
      </c>
      <c r="Q26" s="77">
        <v>16</v>
      </c>
      <c r="R26" s="77">
        <v>17</v>
      </c>
      <c r="S26" s="78">
        <v>18</v>
      </c>
      <c r="T26" s="79">
        <v>19</v>
      </c>
      <c r="U26" s="77">
        <v>20</v>
      </c>
      <c r="V26" s="77">
        <v>21</v>
      </c>
      <c r="W26" s="80">
        <v>22</v>
      </c>
      <c r="X26" s="76">
        <v>23</v>
      </c>
      <c r="Y26" s="77">
        <v>24</v>
      </c>
      <c r="Z26" s="77">
        <v>25</v>
      </c>
      <c r="AA26" s="80">
        <v>26</v>
      </c>
      <c r="AB26" s="76">
        <v>27</v>
      </c>
      <c r="AC26" s="77">
        <v>28</v>
      </c>
      <c r="AD26" s="77">
        <v>29</v>
      </c>
      <c r="AE26" s="77">
        <v>30</v>
      </c>
      <c r="AF26" s="83">
        <v>31</v>
      </c>
      <c r="AG26" s="76">
        <v>32</v>
      </c>
      <c r="AH26" s="77">
        <v>33</v>
      </c>
      <c r="AI26" s="77">
        <v>34</v>
      </c>
      <c r="AJ26" s="78">
        <v>35</v>
      </c>
      <c r="AK26" s="76">
        <v>36</v>
      </c>
      <c r="AL26" s="77">
        <v>37</v>
      </c>
      <c r="AM26" s="77">
        <v>38</v>
      </c>
      <c r="AN26" s="81">
        <v>39</v>
      </c>
      <c r="AO26" s="76">
        <v>40</v>
      </c>
      <c r="AP26" s="77">
        <v>41</v>
      </c>
      <c r="AQ26" s="77">
        <v>42</v>
      </c>
      <c r="AR26" s="77">
        <v>43</v>
      </c>
      <c r="AS26" s="78">
        <v>44</v>
      </c>
      <c r="AT26" s="79">
        <v>45</v>
      </c>
      <c r="AU26" s="77">
        <v>46</v>
      </c>
      <c r="AV26" s="77">
        <v>47</v>
      </c>
      <c r="AW26" s="81">
        <v>48</v>
      </c>
      <c r="AX26" s="76">
        <v>49</v>
      </c>
      <c r="AY26" s="79">
        <v>50</v>
      </c>
      <c r="AZ26" s="82">
        <v>51</v>
      </c>
      <c r="BA26" s="103">
        <v>52</v>
      </c>
      <c r="BB26" s="873"/>
      <c r="BC26" s="867"/>
      <c r="BD26" s="867"/>
      <c r="BE26" s="870"/>
      <c r="BF26" s="873"/>
      <c r="BG26" s="867"/>
      <c r="BH26" s="870"/>
      <c r="BI26" s="864"/>
    </row>
    <row r="27" spans="1:69" s="9" customFormat="1" ht="12" customHeight="1" x14ac:dyDescent="0.25">
      <c r="A27" s="847"/>
      <c r="B27" s="104">
        <v>1</v>
      </c>
      <c r="C27" s="105">
        <v>7</v>
      </c>
      <c r="D27" s="105">
        <v>14</v>
      </c>
      <c r="E27" s="105">
        <v>21</v>
      </c>
      <c r="F27" s="106">
        <v>28</v>
      </c>
      <c r="G27" s="104">
        <v>5</v>
      </c>
      <c r="H27" s="105">
        <v>12</v>
      </c>
      <c r="I27" s="105">
        <v>19</v>
      </c>
      <c r="J27" s="107">
        <v>26</v>
      </c>
      <c r="K27" s="108">
        <v>2</v>
      </c>
      <c r="L27" s="105">
        <v>9</v>
      </c>
      <c r="M27" s="105">
        <v>16</v>
      </c>
      <c r="N27" s="107">
        <v>23</v>
      </c>
      <c r="O27" s="104">
        <v>30</v>
      </c>
      <c r="P27" s="105">
        <v>7</v>
      </c>
      <c r="Q27" s="105">
        <v>14</v>
      </c>
      <c r="R27" s="105">
        <v>21</v>
      </c>
      <c r="S27" s="109">
        <v>28</v>
      </c>
      <c r="T27" s="108">
        <v>4</v>
      </c>
      <c r="U27" s="105">
        <v>11</v>
      </c>
      <c r="V27" s="105">
        <v>18</v>
      </c>
      <c r="W27" s="107">
        <v>25</v>
      </c>
      <c r="X27" s="104">
        <v>1</v>
      </c>
      <c r="Y27" s="105">
        <v>8</v>
      </c>
      <c r="Z27" s="105">
        <v>15</v>
      </c>
      <c r="AA27" s="107">
        <v>22</v>
      </c>
      <c r="AB27" s="104">
        <v>1</v>
      </c>
      <c r="AC27" s="105">
        <v>8</v>
      </c>
      <c r="AD27" s="105">
        <v>15</v>
      </c>
      <c r="AE27" s="105">
        <v>22</v>
      </c>
      <c r="AF27" s="106">
        <v>29</v>
      </c>
      <c r="AG27" s="104">
        <v>5</v>
      </c>
      <c r="AH27" s="105">
        <v>12</v>
      </c>
      <c r="AI27" s="105">
        <v>19</v>
      </c>
      <c r="AJ27" s="107">
        <v>26</v>
      </c>
      <c r="AK27" s="104">
        <v>3</v>
      </c>
      <c r="AL27" s="105">
        <v>10</v>
      </c>
      <c r="AM27" s="105">
        <v>17</v>
      </c>
      <c r="AN27" s="107">
        <v>24</v>
      </c>
      <c r="AO27" s="104">
        <v>31</v>
      </c>
      <c r="AP27" s="105">
        <v>7</v>
      </c>
      <c r="AQ27" s="105">
        <v>14</v>
      </c>
      <c r="AR27" s="105">
        <v>21</v>
      </c>
      <c r="AS27" s="109">
        <v>28</v>
      </c>
      <c r="AT27" s="108">
        <v>5</v>
      </c>
      <c r="AU27" s="105">
        <v>12</v>
      </c>
      <c r="AV27" s="105">
        <v>19</v>
      </c>
      <c r="AW27" s="107">
        <v>26</v>
      </c>
      <c r="AX27" s="108">
        <v>2</v>
      </c>
      <c r="AY27" s="105">
        <v>9</v>
      </c>
      <c r="AZ27" s="105">
        <v>16</v>
      </c>
      <c r="BA27" s="133">
        <v>23</v>
      </c>
      <c r="BB27" s="873"/>
      <c r="BC27" s="867"/>
      <c r="BD27" s="867"/>
      <c r="BE27" s="870"/>
      <c r="BF27" s="873"/>
      <c r="BG27" s="867"/>
      <c r="BH27" s="870"/>
      <c r="BI27" s="864"/>
    </row>
    <row r="28" spans="1:69" s="9" customFormat="1" ht="13.5" customHeight="1" thickBot="1" x14ac:dyDescent="0.3">
      <c r="A28" s="848"/>
      <c r="B28" s="110">
        <v>6</v>
      </c>
      <c r="C28" s="111">
        <v>13</v>
      </c>
      <c r="D28" s="111">
        <v>20</v>
      </c>
      <c r="E28" s="111">
        <v>27</v>
      </c>
      <c r="F28" s="112">
        <v>4</v>
      </c>
      <c r="G28" s="110">
        <v>11</v>
      </c>
      <c r="H28" s="111">
        <v>18</v>
      </c>
      <c r="I28" s="111">
        <v>25</v>
      </c>
      <c r="J28" s="113">
        <v>1</v>
      </c>
      <c r="K28" s="114">
        <v>8</v>
      </c>
      <c r="L28" s="111">
        <v>15</v>
      </c>
      <c r="M28" s="111">
        <v>22</v>
      </c>
      <c r="N28" s="113">
        <v>29</v>
      </c>
      <c r="O28" s="110">
        <v>6</v>
      </c>
      <c r="P28" s="111">
        <v>13</v>
      </c>
      <c r="Q28" s="111">
        <v>20</v>
      </c>
      <c r="R28" s="111">
        <v>27</v>
      </c>
      <c r="S28" s="115">
        <v>3</v>
      </c>
      <c r="T28" s="114">
        <v>10</v>
      </c>
      <c r="U28" s="111">
        <v>17</v>
      </c>
      <c r="V28" s="111">
        <v>24</v>
      </c>
      <c r="W28" s="113">
        <v>31</v>
      </c>
      <c r="X28" s="110">
        <v>7</v>
      </c>
      <c r="Y28" s="111">
        <v>14</v>
      </c>
      <c r="Z28" s="111">
        <v>21</v>
      </c>
      <c r="AA28" s="113">
        <v>28</v>
      </c>
      <c r="AB28" s="110">
        <v>7</v>
      </c>
      <c r="AC28" s="111">
        <v>14</v>
      </c>
      <c r="AD28" s="111">
        <v>21</v>
      </c>
      <c r="AE28" s="111">
        <v>28</v>
      </c>
      <c r="AF28" s="112">
        <v>4</v>
      </c>
      <c r="AG28" s="110">
        <v>11</v>
      </c>
      <c r="AH28" s="111">
        <v>18</v>
      </c>
      <c r="AI28" s="111">
        <v>25</v>
      </c>
      <c r="AJ28" s="113">
        <v>2</v>
      </c>
      <c r="AK28" s="110">
        <v>9</v>
      </c>
      <c r="AL28" s="111">
        <v>26</v>
      </c>
      <c r="AM28" s="111">
        <v>23</v>
      </c>
      <c r="AN28" s="113">
        <v>30</v>
      </c>
      <c r="AO28" s="110">
        <v>6</v>
      </c>
      <c r="AP28" s="111">
        <v>13</v>
      </c>
      <c r="AQ28" s="111">
        <v>20</v>
      </c>
      <c r="AR28" s="111">
        <v>27</v>
      </c>
      <c r="AS28" s="115">
        <v>4</v>
      </c>
      <c r="AT28" s="114">
        <v>11</v>
      </c>
      <c r="AU28" s="111">
        <v>18</v>
      </c>
      <c r="AV28" s="111">
        <v>25</v>
      </c>
      <c r="AW28" s="113">
        <v>1</v>
      </c>
      <c r="AX28" s="114">
        <v>8</v>
      </c>
      <c r="AY28" s="111">
        <v>15</v>
      </c>
      <c r="AZ28" s="111">
        <v>22</v>
      </c>
      <c r="BA28" s="134">
        <v>29</v>
      </c>
      <c r="BB28" s="874"/>
      <c r="BC28" s="868"/>
      <c r="BD28" s="868"/>
      <c r="BE28" s="871"/>
      <c r="BF28" s="874"/>
      <c r="BG28" s="868"/>
      <c r="BH28" s="871"/>
      <c r="BI28" s="865"/>
    </row>
    <row r="29" spans="1:69" s="9" customFormat="1" x14ac:dyDescent="0.25">
      <c r="A29" s="146" t="s">
        <v>91</v>
      </c>
      <c r="B29" s="147" t="s">
        <v>92</v>
      </c>
      <c r="C29" s="18" t="s">
        <v>92</v>
      </c>
      <c r="D29" s="18" t="s">
        <v>92</v>
      </c>
      <c r="E29" s="18" t="s">
        <v>92</v>
      </c>
      <c r="F29" s="148" t="s">
        <v>92</v>
      </c>
      <c r="G29" s="147" t="s">
        <v>92</v>
      </c>
      <c r="H29" s="18" t="s">
        <v>92</v>
      </c>
      <c r="I29" s="18" t="s">
        <v>92</v>
      </c>
      <c r="J29" s="149" t="s">
        <v>92</v>
      </c>
      <c r="K29" s="150" t="s">
        <v>92</v>
      </c>
      <c r="L29" s="18" t="s">
        <v>92</v>
      </c>
      <c r="M29" s="18" t="s">
        <v>92</v>
      </c>
      <c r="N29" s="151" t="s">
        <v>92</v>
      </c>
      <c r="O29" s="147" t="s">
        <v>92</v>
      </c>
      <c r="P29" s="18" t="s">
        <v>92</v>
      </c>
      <c r="Q29" s="18" t="s">
        <v>93</v>
      </c>
      <c r="R29" s="18" t="s">
        <v>93</v>
      </c>
      <c r="S29" s="152" t="s">
        <v>19</v>
      </c>
      <c r="T29" s="153" t="s">
        <v>94</v>
      </c>
      <c r="U29" s="154" t="s">
        <v>94</v>
      </c>
      <c r="V29" s="154" t="s">
        <v>20</v>
      </c>
      <c r="W29" s="155" t="s">
        <v>20</v>
      </c>
      <c r="X29" s="156" t="s">
        <v>20</v>
      </c>
      <c r="Y29" s="154" t="s">
        <v>95</v>
      </c>
      <c r="Z29" s="154" t="s">
        <v>18</v>
      </c>
      <c r="AA29" s="157" t="s">
        <v>92</v>
      </c>
      <c r="AB29" s="150" t="s">
        <v>92</v>
      </c>
      <c r="AC29" s="18" t="s">
        <v>92</v>
      </c>
      <c r="AD29" s="18" t="s">
        <v>92</v>
      </c>
      <c r="AE29" s="18" t="s">
        <v>92</v>
      </c>
      <c r="AF29" s="148" t="s">
        <v>92</v>
      </c>
      <c r="AG29" s="147" t="s">
        <v>92</v>
      </c>
      <c r="AH29" s="18" t="s">
        <v>92</v>
      </c>
      <c r="AI29" s="18" t="s">
        <v>92</v>
      </c>
      <c r="AJ29" s="149" t="s">
        <v>92</v>
      </c>
      <c r="AK29" s="150" t="s">
        <v>92</v>
      </c>
      <c r="AL29" s="18" t="s">
        <v>92</v>
      </c>
      <c r="AM29" s="18" t="s">
        <v>92</v>
      </c>
      <c r="AN29" s="151" t="s">
        <v>92</v>
      </c>
      <c r="AO29" s="147" t="s">
        <v>19</v>
      </c>
      <c r="AP29" s="18" t="s">
        <v>93</v>
      </c>
      <c r="AQ29" s="18" t="s">
        <v>19</v>
      </c>
      <c r="AR29" s="18" t="s">
        <v>94</v>
      </c>
      <c r="AS29" s="158" t="s">
        <v>94</v>
      </c>
      <c r="AT29" s="150" t="s">
        <v>94</v>
      </c>
      <c r="AU29" s="18" t="s">
        <v>94</v>
      </c>
      <c r="AV29" s="18" t="s">
        <v>94</v>
      </c>
      <c r="AW29" s="151" t="s">
        <v>94</v>
      </c>
      <c r="AX29" s="147" t="s">
        <v>94</v>
      </c>
      <c r="AY29" s="18" t="s">
        <v>94</v>
      </c>
      <c r="AZ29" s="18" t="s">
        <v>94</v>
      </c>
      <c r="BA29" s="151" t="s">
        <v>94</v>
      </c>
      <c r="BB29" s="159" t="s">
        <v>91</v>
      </c>
      <c r="BC29" s="160">
        <v>30</v>
      </c>
      <c r="BD29" s="160">
        <v>6</v>
      </c>
      <c r="BE29" s="160">
        <v>4</v>
      </c>
      <c r="BF29" s="160"/>
      <c r="BG29" s="160"/>
      <c r="BH29" s="160">
        <v>12</v>
      </c>
      <c r="BI29" s="161">
        <f>SUM(BB29:BH29)</f>
        <v>52</v>
      </c>
    </row>
    <row r="30" spans="1:69" s="9" customFormat="1" x14ac:dyDescent="0.25">
      <c r="A30" s="10" t="s">
        <v>96</v>
      </c>
      <c r="B30" s="11" t="s">
        <v>92</v>
      </c>
      <c r="C30" s="92" t="s">
        <v>92</v>
      </c>
      <c r="D30" s="92" t="s">
        <v>92</v>
      </c>
      <c r="E30" s="92" t="s">
        <v>92</v>
      </c>
      <c r="F30" s="100" t="s">
        <v>92</v>
      </c>
      <c r="G30" s="11" t="s">
        <v>92</v>
      </c>
      <c r="H30" s="92" t="s">
        <v>92</v>
      </c>
      <c r="I30" s="92" t="s">
        <v>92</v>
      </c>
      <c r="J30" s="93" t="s">
        <v>92</v>
      </c>
      <c r="K30" s="102" t="s">
        <v>92</v>
      </c>
      <c r="L30" s="92" t="s">
        <v>92</v>
      </c>
      <c r="M30" s="92" t="s">
        <v>92</v>
      </c>
      <c r="N30" s="99" t="s">
        <v>92</v>
      </c>
      <c r="O30" s="11" t="s">
        <v>92</v>
      </c>
      <c r="P30" s="92" t="s">
        <v>92</v>
      </c>
      <c r="Q30" s="92" t="s">
        <v>93</v>
      </c>
      <c r="R30" s="92" t="s">
        <v>93</v>
      </c>
      <c r="S30" s="116" t="s">
        <v>19</v>
      </c>
      <c r="T30" s="117" t="s">
        <v>94</v>
      </c>
      <c r="U30" s="118" t="s">
        <v>94</v>
      </c>
      <c r="V30" s="118" t="s">
        <v>20</v>
      </c>
      <c r="W30" s="119" t="s">
        <v>20</v>
      </c>
      <c r="X30" s="120" t="s">
        <v>20</v>
      </c>
      <c r="Y30" s="118" t="s">
        <v>95</v>
      </c>
      <c r="Z30" s="118" t="s">
        <v>18</v>
      </c>
      <c r="AA30" s="121" t="s">
        <v>92</v>
      </c>
      <c r="AB30" s="102" t="s">
        <v>92</v>
      </c>
      <c r="AC30" s="92" t="s">
        <v>92</v>
      </c>
      <c r="AD30" s="92" t="s">
        <v>92</v>
      </c>
      <c r="AE30" s="92" t="s">
        <v>92</v>
      </c>
      <c r="AF30" s="100" t="s">
        <v>92</v>
      </c>
      <c r="AG30" s="11" t="s">
        <v>92</v>
      </c>
      <c r="AH30" s="92" t="s">
        <v>92</v>
      </c>
      <c r="AI30" s="92" t="s">
        <v>92</v>
      </c>
      <c r="AJ30" s="93" t="s">
        <v>92</v>
      </c>
      <c r="AK30" s="102" t="s">
        <v>92</v>
      </c>
      <c r="AL30" s="92" t="s">
        <v>92</v>
      </c>
      <c r="AM30" s="92" t="s">
        <v>92</v>
      </c>
      <c r="AN30" s="99" t="s">
        <v>92</v>
      </c>
      <c r="AO30" s="11" t="s">
        <v>19</v>
      </c>
      <c r="AP30" s="92" t="s">
        <v>93</v>
      </c>
      <c r="AQ30" s="92" t="s">
        <v>19</v>
      </c>
      <c r="AR30" s="92" t="s">
        <v>94</v>
      </c>
      <c r="AS30" s="101" t="s">
        <v>94</v>
      </c>
      <c r="AT30" s="102" t="s">
        <v>94</v>
      </c>
      <c r="AU30" s="92" t="s">
        <v>94</v>
      </c>
      <c r="AV30" s="92" t="s">
        <v>94</v>
      </c>
      <c r="AW30" s="99" t="s">
        <v>94</v>
      </c>
      <c r="AX30" s="11" t="s">
        <v>94</v>
      </c>
      <c r="AY30" s="92" t="s">
        <v>94</v>
      </c>
      <c r="AZ30" s="92" t="s">
        <v>94</v>
      </c>
      <c r="BA30" s="99" t="s">
        <v>94</v>
      </c>
      <c r="BB30" s="162" t="s">
        <v>96</v>
      </c>
      <c r="BC30" s="163">
        <v>30</v>
      </c>
      <c r="BD30" s="163">
        <v>6</v>
      </c>
      <c r="BE30" s="163">
        <v>4</v>
      </c>
      <c r="BF30" s="163"/>
      <c r="BG30" s="163"/>
      <c r="BH30" s="163">
        <v>12</v>
      </c>
      <c r="BI30" s="164">
        <f t="shared" ref="BI30" si="0">SUM(BB30:BH30)</f>
        <v>52</v>
      </c>
    </row>
    <row r="31" spans="1:69" s="9" customFormat="1" ht="13.8" thickBot="1" x14ac:dyDescent="0.3">
      <c r="A31" s="12" t="s">
        <v>97</v>
      </c>
      <c r="B31" s="13" t="s">
        <v>92</v>
      </c>
      <c r="C31" s="94" t="s">
        <v>92</v>
      </c>
      <c r="D31" s="94" t="s">
        <v>92</v>
      </c>
      <c r="E31" s="94" t="s">
        <v>92</v>
      </c>
      <c r="F31" s="84" t="s">
        <v>92</v>
      </c>
      <c r="G31" s="13" t="s">
        <v>92</v>
      </c>
      <c r="H31" s="94" t="s">
        <v>92</v>
      </c>
      <c r="I31" s="94" t="s">
        <v>92</v>
      </c>
      <c r="J31" s="95" t="s">
        <v>92</v>
      </c>
      <c r="K31" s="15" t="s">
        <v>92</v>
      </c>
      <c r="L31" s="94" t="s">
        <v>92</v>
      </c>
      <c r="M31" s="94" t="s">
        <v>92</v>
      </c>
      <c r="N31" s="14" t="s">
        <v>92</v>
      </c>
      <c r="O31" s="13" t="s">
        <v>92</v>
      </c>
      <c r="P31" s="94" t="s">
        <v>92</v>
      </c>
      <c r="Q31" s="94" t="s">
        <v>93</v>
      </c>
      <c r="R31" s="94" t="s">
        <v>93</v>
      </c>
      <c r="S31" s="122" t="s">
        <v>19</v>
      </c>
      <c r="T31" s="123" t="s">
        <v>94</v>
      </c>
      <c r="U31" s="124" t="s">
        <v>94</v>
      </c>
      <c r="V31" s="124" t="s">
        <v>20</v>
      </c>
      <c r="W31" s="125" t="s">
        <v>20</v>
      </c>
      <c r="X31" s="126" t="s">
        <v>20</v>
      </c>
      <c r="Y31" s="124" t="s">
        <v>95</v>
      </c>
      <c r="Z31" s="124" t="s">
        <v>18</v>
      </c>
      <c r="AA31" s="127" t="s">
        <v>92</v>
      </c>
      <c r="AB31" s="15" t="s">
        <v>92</v>
      </c>
      <c r="AC31" s="94" t="s">
        <v>92</v>
      </c>
      <c r="AD31" s="94" t="s">
        <v>92</v>
      </c>
      <c r="AE31" s="94" t="s">
        <v>92</v>
      </c>
      <c r="AF31" s="84" t="s">
        <v>92</v>
      </c>
      <c r="AG31" s="13" t="s">
        <v>92</v>
      </c>
      <c r="AH31" s="94" t="s">
        <v>92</v>
      </c>
      <c r="AI31" s="94" t="s">
        <v>92</v>
      </c>
      <c r="AJ31" s="95" t="s">
        <v>19</v>
      </c>
      <c r="AK31" s="15" t="s">
        <v>19</v>
      </c>
      <c r="AL31" s="322" t="s">
        <v>19</v>
      </c>
      <c r="AM31" s="322" t="s">
        <v>98</v>
      </c>
      <c r="AN31" s="125" t="s">
        <v>98</v>
      </c>
      <c r="AO31" s="126" t="s">
        <v>98</v>
      </c>
      <c r="AP31" s="322" t="s">
        <v>98</v>
      </c>
      <c r="AQ31" s="322" t="s">
        <v>98</v>
      </c>
      <c r="AR31" s="456" t="s">
        <v>267</v>
      </c>
      <c r="AS31" s="324"/>
      <c r="AT31" s="325"/>
      <c r="AU31" s="326"/>
      <c r="AV31" s="327"/>
      <c r="AW31" s="328"/>
      <c r="AX31" s="329"/>
      <c r="AY31" s="327"/>
      <c r="AZ31" s="327"/>
      <c r="BA31" s="328"/>
      <c r="BB31" s="165" t="s">
        <v>97</v>
      </c>
      <c r="BC31" s="323">
        <v>25</v>
      </c>
      <c r="BD31" s="323">
        <v>6</v>
      </c>
      <c r="BE31" s="323">
        <v>4</v>
      </c>
      <c r="BF31" s="166">
        <v>5</v>
      </c>
      <c r="BG31" s="166">
        <v>1</v>
      </c>
      <c r="BH31" s="166">
        <v>2</v>
      </c>
      <c r="BI31" s="167">
        <f>SUM(BB31:BH31)</f>
        <v>43</v>
      </c>
    </row>
    <row r="32" spans="1:69" s="21" customFormat="1" ht="13.8" thickBot="1" x14ac:dyDescent="0.3">
      <c r="A32" s="16" t="s">
        <v>100</v>
      </c>
      <c r="B32" s="17"/>
      <c r="C32" s="17"/>
      <c r="D32" s="17"/>
      <c r="E32" s="18" t="s">
        <v>92</v>
      </c>
      <c r="F32" s="19" t="s">
        <v>101</v>
      </c>
      <c r="G32" s="17"/>
      <c r="H32" s="17"/>
      <c r="I32" s="17"/>
      <c r="J32" s="17"/>
      <c r="K32" s="17"/>
      <c r="L32" s="17"/>
      <c r="M32" s="18" t="s">
        <v>93</v>
      </c>
      <c r="N32" s="19" t="s">
        <v>102</v>
      </c>
      <c r="O32" s="20"/>
      <c r="P32" s="20"/>
      <c r="Q32" s="20"/>
      <c r="R32" s="19"/>
      <c r="S32" s="19"/>
      <c r="T32" s="19"/>
      <c r="U32" s="18" t="s">
        <v>95</v>
      </c>
      <c r="V32" s="19" t="s">
        <v>103</v>
      </c>
      <c r="W32" s="19"/>
      <c r="X32" s="19"/>
      <c r="Y32" s="19"/>
      <c r="Z32" s="18" t="s">
        <v>94</v>
      </c>
      <c r="AA32" s="19" t="s">
        <v>104</v>
      </c>
      <c r="AB32" s="19"/>
      <c r="AC32" s="19"/>
      <c r="AD32" s="19"/>
      <c r="AE32" s="18" t="s">
        <v>98</v>
      </c>
      <c r="AF32" s="19" t="s">
        <v>105</v>
      </c>
      <c r="AG32" s="19"/>
      <c r="AH32" s="128"/>
      <c r="AI32" s="128"/>
      <c r="AJ32" s="128"/>
      <c r="AK32" s="128"/>
      <c r="AL32" s="128"/>
      <c r="AM32" s="128"/>
      <c r="AN32" s="128"/>
      <c r="AO32" s="128"/>
      <c r="AP32" s="129" t="s">
        <v>267</v>
      </c>
      <c r="AQ32" s="128" t="s">
        <v>268</v>
      </c>
      <c r="AR32" s="130"/>
      <c r="AS32" s="131"/>
      <c r="AT32" s="131"/>
      <c r="AU32" s="131"/>
      <c r="AV32" s="131"/>
      <c r="AW32" s="131"/>
      <c r="AX32" s="131"/>
      <c r="AY32" s="131"/>
      <c r="AZ32" s="131"/>
      <c r="BA32" s="131"/>
      <c r="BB32" s="168" t="s">
        <v>173</v>
      </c>
      <c r="BC32" s="169">
        <f>SUM(BC29:BC31)</f>
        <v>85</v>
      </c>
      <c r="BD32" s="169">
        <f t="shared" ref="BD32:BI32" si="1">SUM(BD29:BD31)</f>
        <v>18</v>
      </c>
      <c r="BE32" s="169">
        <f t="shared" si="1"/>
        <v>12</v>
      </c>
      <c r="BF32" s="169">
        <f t="shared" si="1"/>
        <v>5</v>
      </c>
      <c r="BG32" s="169">
        <f t="shared" si="1"/>
        <v>1</v>
      </c>
      <c r="BH32" s="169">
        <f t="shared" si="1"/>
        <v>26</v>
      </c>
      <c r="BI32" s="170">
        <f t="shared" si="1"/>
        <v>147</v>
      </c>
    </row>
    <row r="33" spans="1:57" s="96" customFormat="1" ht="10.5" customHeight="1" x14ac:dyDescent="0.3">
      <c r="A33" s="22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</row>
    <row r="34" spans="1:57" s="23" customFormat="1" ht="15" customHeight="1" thickBot="1" x14ac:dyDescent="0.3">
      <c r="A34" s="172"/>
      <c r="M34" s="172"/>
      <c r="Q34" s="858" t="s">
        <v>260</v>
      </c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K34" s="173"/>
      <c r="AL34" s="875" t="s">
        <v>261</v>
      </c>
      <c r="AM34" s="875"/>
      <c r="AN34" s="875"/>
      <c r="AO34" s="875"/>
      <c r="AP34" s="875"/>
      <c r="AQ34" s="875"/>
      <c r="AR34" s="875"/>
      <c r="AS34" s="875"/>
      <c r="AT34" s="875"/>
      <c r="AU34" s="875"/>
      <c r="AV34" s="875"/>
      <c r="AW34" s="875"/>
      <c r="AX34" s="875"/>
      <c r="AY34" s="875"/>
      <c r="AZ34" s="875"/>
      <c r="BA34" s="875"/>
      <c r="BB34" s="875"/>
      <c r="BC34" s="875"/>
      <c r="BD34" s="173"/>
    </row>
    <row r="35" spans="1:57" s="21" customFormat="1" ht="63.6" customHeight="1" x14ac:dyDescent="0.2">
      <c r="A35" s="132"/>
      <c r="M35" s="174"/>
      <c r="Q35" s="859" t="s">
        <v>28</v>
      </c>
      <c r="R35" s="860"/>
      <c r="S35" s="860"/>
      <c r="T35" s="860"/>
      <c r="U35" s="860"/>
      <c r="V35" s="860"/>
      <c r="W35" s="860"/>
      <c r="X35" s="861" t="s">
        <v>29</v>
      </c>
      <c r="Y35" s="861"/>
      <c r="Z35" s="861" t="s">
        <v>30</v>
      </c>
      <c r="AA35" s="862"/>
      <c r="AK35" s="892" t="s">
        <v>262</v>
      </c>
      <c r="AL35" s="893"/>
      <c r="AM35" s="893"/>
      <c r="AN35" s="893"/>
      <c r="AO35" s="893"/>
      <c r="AP35" s="893"/>
      <c r="AQ35" s="893"/>
      <c r="AR35" s="893"/>
      <c r="AS35" s="893"/>
      <c r="AT35" s="893"/>
      <c r="AU35" s="893"/>
      <c r="AV35" s="893"/>
      <c r="AW35" s="893"/>
      <c r="AX35" s="893"/>
      <c r="AY35" s="893"/>
      <c r="AZ35" s="893"/>
      <c r="BA35" s="893"/>
      <c r="BB35" s="894"/>
      <c r="BC35" s="920" t="s">
        <v>29</v>
      </c>
      <c r="BD35" s="921"/>
      <c r="BE35" s="465" t="s">
        <v>249</v>
      </c>
    </row>
    <row r="36" spans="1:57" s="21" customFormat="1" ht="12.75" customHeight="1" x14ac:dyDescent="0.25">
      <c r="A36" s="135"/>
      <c r="M36" s="175"/>
      <c r="Q36" s="837" t="s">
        <v>132</v>
      </c>
      <c r="R36" s="838"/>
      <c r="S36" s="838"/>
      <c r="T36" s="838"/>
      <c r="U36" s="838"/>
      <c r="V36" s="838"/>
      <c r="W36" s="838"/>
      <c r="X36" s="839">
        <v>1.2</v>
      </c>
      <c r="Y36" s="839"/>
      <c r="Z36" s="835">
        <v>4</v>
      </c>
      <c r="AA36" s="836"/>
      <c r="AK36" s="899" t="s">
        <v>131</v>
      </c>
      <c r="AL36" s="900"/>
      <c r="AM36" s="900"/>
      <c r="AN36" s="900"/>
      <c r="AO36" s="900"/>
      <c r="AP36" s="900"/>
      <c r="AQ36" s="900"/>
      <c r="AR36" s="900"/>
      <c r="AS36" s="900"/>
      <c r="AT36" s="901"/>
      <c r="AU36" s="908" t="s">
        <v>111</v>
      </c>
      <c r="AV36" s="909"/>
      <c r="AW36" s="909"/>
      <c r="AX36" s="909"/>
      <c r="AY36" s="909"/>
      <c r="AZ36" s="909"/>
      <c r="BA36" s="909"/>
      <c r="BB36" s="910"/>
      <c r="BC36" s="908">
        <v>6</v>
      </c>
      <c r="BD36" s="917"/>
      <c r="BE36" s="890">
        <v>9</v>
      </c>
    </row>
    <row r="37" spans="1:57" s="21" customFormat="1" x14ac:dyDescent="0.25">
      <c r="A37" s="135"/>
      <c r="M37" s="175"/>
      <c r="Q37" s="837" t="s">
        <v>109</v>
      </c>
      <c r="R37" s="838"/>
      <c r="S37" s="838"/>
      <c r="T37" s="838"/>
      <c r="U37" s="838"/>
      <c r="V37" s="838"/>
      <c r="W37" s="838"/>
      <c r="X37" s="839">
        <v>3.4</v>
      </c>
      <c r="Y37" s="839"/>
      <c r="Z37" s="835">
        <v>4</v>
      </c>
      <c r="AA37" s="836"/>
      <c r="AK37" s="902"/>
      <c r="AL37" s="903"/>
      <c r="AM37" s="903"/>
      <c r="AN37" s="903"/>
      <c r="AO37" s="903"/>
      <c r="AP37" s="903"/>
      <c r="AQ37" s="903"/>
      <c r="AR37" s="903"/>
      <c r="AS37" s="903"/>
      <c r="AT37" s="904"/>
      <c r="AU37" s="911"/>
      <c r="AV37" s="912"/>
      <c r="AW37" s="912"/>
      <c r="AX37" s="912"/>
      <c r="AY37" s="912"/>
      <c r="AZ37" s="912"/>
      <c r="BA37" s="912"/>
      <c r="BB37" s="913"/>
      <c r="BC37" s="911"/>
      <c r="BD37" s="918"/>
      <c r="BE37" s="890"/>
    </row>
    <row r="38" spans="1:57" s="21" customFormat="1" ht="12.75" customHeight="1" thickBot="1" x14ac:dyDescent="0.3">
      <c r="A38" s="135"/>
      <c r="M38" s="175"/>
      <c r="Q38" s="840" t="s">
        <v>136</v>
      </c>
      <c r="R38" s="841"/>
      <c r="S38" s="841"/>
      <c r="T38" s="841"/>
      <c r="U38" s="841"/>
      <c r="V38" s="841"/>
      <c r="W38" s="841"/>
      <c r="X38" s="833">
        <v>5.6</v>
      </c>
      <c r="Y38" s="833"/>
      <c r="Z38" s="833">
        <v>4</v>
      </c>
      <c r="AA38" s="834"/>
      <c r="AK38" s="905"/>
      <c r="AL38" s="906"/>
      <c r="AM38" s="906"/>
      <c r="AN38" s="906"/>
      <c r="AO38" s="906"/>
      <c r="AP38" s="906"/>
      <c r="AQ38" s="906"/>
      <c r="AR38" s="906"/>
      <c r="AS38" s="906"/>
      <c r="AT38" s="907"/>
      <c r="AU38" s="914"/>
      <c r="AV38" s="915"/>
      <c r="AW38" s="915"/>
      <c r="AX38" s="915"/>
      <c r="AY38" s="915"/>
      <c r="AZ38" s="915"/>
      <c r="BA38" s="915"/>
      <c r="BB38" s="916"/>
      <c r="BC38" s="914"/>
      <c r="BD38" s="919"/>
      <c r="BE38" s="891"/>
    </row>
    <row r="39" spans="1:57" s="21" customFormat="1" ht="15" customHeight="1" x14ac:dyDescent="0.25">
      <c r="A39" s="135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</row>
    <row r="40" spans="1:57" ht="12.75" customHeight="1" x14ac:dyDescent="0.3"/>
    <row r="41" spans="1:57" ht="12.75" customHeight="1" x14ac:dyDescent="0.3"/>
  </sheetData>
  <mergeCells count="69">
    <mergeCell ref="BE36:BE38"/>
    <mergeCell ref="AK35:BB35"/>
    <mergeCell ref="AU4:BB4"/>
    <mergeCell ref="AU5:BB5"/>
    <mergeCell ref="AU6:BB6"/>
    <mergeCell ref="AU7:BE7"/>
    <mergeCell ref="AU8:BE8"/>
    <mergeCell ref="AK36:AT38"/>
    <mergeCell ref="AU36:BB38"/>
    <mergeCell ref="BC36:BD38"/>
    <mergeCell ref="BC35:BD35"/>
    <mergeCell ref="AI22:AZ22"/>
    <mergeCell ref="A24:BA24"/>
    <mergeCell ref="G20:X20"/>
    <mergeCell ref="A1:BI1"/>
    <mergeCell ref="J4:AT4"/>
    <mergeCell ref="P12:AT12"/>
    <mergeCell ref="P13:AT13"/>
    <mergeCell ref="P14:AT14"/>
    <mergeCell ref="J5:AO5"/>
    <mergeCell ref="A2:BI2"/>
    <mergeCell ref="A3:BI3"/>
    <mergeCell ref="Q8:AM8"/>
    <mergeCell ref="Q9:AM9"/>
    <mergeCell ref="Q7:AM7"/>
    <mergeCell ref="A9:G9"/>
    <mergeCell ref="Q34:AA34"/>
    <mergeCell ref="Q35:W35"/>
    <mergeCell ref="X35:Y35"/>
    <mergeCell ref="Z35:AA35"/>
    <mergeCell ref="BI25:BI28"/>
    <mergeCell ref="BD25:BD28"/>
    <mergeCell ref="BE25:BE28"/>
    <mergeCell ref="AX25:BA25"/>
    <mergeCell ref="BB25:BB28"/>
    <mergeCell ref="BC25:BC28"/>
    <mergeCell ref="BF25:BF28"/>
    <mergeCell ref="BG25:BG28"/>
    <mergeCell ref="BH25:BH28"/>
    <mergeCell ref="AL34:BC34"/>
    <mergeCell ref="G16:AD16"/>
    <mergeCell ref="AI16:AZ16"/>
    <mergeCell ref="G18:X18"/>
    <mergeCell ref="AI18:BF18"/>
    <mergeCell ref="P11:AN11"/>
    <mergeCell ref="AI20:AZ20"/>
    <mergeCell ref="G22:X22"/>
    <mergeCell ref="BB24:BI24"/>
    <mergeCell ref="A25:A28"/>
    <mergeCell ref="B25:F25"/>
    <mergeCell ref="G25:J25"/>
    <mergeCell ref="K25:N25"/>
    <mergeCell ref="O25:S25"/>
    <mergeCell ref="T25:W25"/>
    <mergeCell ref="X25:AA25"/>
    <mergeCell ref="AB25:AF25"/>
    <mergeCell ref="AG25:AJ25"/>
    <mergeCell ref="AK25:AN25"/>
    <mergeCell ref="AO25:AS25"/>
    <mergeCell ref="AT25:AW25"/>
    <mergeCell ref="Z38:AA38"/>
    <mergeCell ref="Z37:AA37"/>
    <mergeCell ref="Z36:AA36"/>
    <mergeCell ref="Q36:W36"/>
    <mergeCell ref="X36:Y36"/>
    <mergeCell ref="Q37:W37"/>
    <mergeCell ref="X37:Y37"/>
    <mergeCell ref="Q38:W38"/>
    <mergeCell ref="X38:Y38"/>
  </mergeCells>
  <printOptions horizontalCentered="1"/>
  <pageMargins left="0.11811023622047245" right="0.11811023622047245" top="0.31496062992125984" bottom="0.15748031496062992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topLeftCell="A46" zoomScale="60" zoomScaleNormal="60" zoomScaleSheetLayoutView="70" workbookViewId="0">
      <selection activeCell="B76" sqref="B76"/>
    </sheetView>
  </sheetViews>
  <sheetFormatPr defaultRowHeight="15.6" x14ac:dyDescent="0.3"/>
  <cols>
    <col min="1" max="1" width="8.6640625" style="25" customWidth="1"/>
    <col min="2" max="2" width="48.44140625" style="8" customWidth="1"/>
    <col min="3" max="6" width="5.5546875" style="48" customWidth="1"/>
    <col min="7" max="7" width="5.44140625" style="48" customWidth="1"/>
    <col min="8" max="8" width="7.44140625" style="48" customWidth="1"/>
    <col min="9" max="9" width="6" style="48" customWidth="1"/>
    <col min="10" max="10" width="4.5546875" style="48" customWidth="1"/>
    <col min="11" max="11" width="3.88671875" style="48" customWidth="1"/>
    <col min="12" max="12" width="3.88671875" style="454" customWidth="1"/>
    <col min="13" max="13" width="5.44140625" style="48" customWidth="1"/>
    <col min="14" max="14" width="6" style="48" customWidth="1"/>
    <col min="15" max="15" width="6.109375" style="48" customWidth="1"/>
    <col min="16" max="16" width="4.88671875" style="48" customWidth="1"/>
    <col min="17" max="17" width="6.109375" style="454" customWidth="1"/>
    <col min="18" max="18" width="4.88671875" style="454" customWidth="1"/>
    <col min="19" max="19" width="6.5546875" style="48" customWidth="1"/>
    <col min="20" max="20" width="4.88671875" style="25" customWidth="1"/>
    <col min="21" max="21" width="5.88671875" style="25" customWidth="1"/>
    <col min="22" max="22" width="4.88671875" style="25" customWidth="1"/>
    <col min="23" max="23" width="5.88671875" style="25" customWidth="1"/>
    <col min="24" max="24" width="4.88671875" style="25" customWidth="1"/>
    <col min="25" max="25" width="5.88671875" style="25" customWidth="1"/>
    <col min="26" max="26" width="4.88671875" style="25" customWidth="1"/>
    <col min="27" max="27" width="5.88671875" style="25" customWidth="1"/>
    <col min="28" max="28" width="8" style="62" customWidth="1"/>
    <col min="29" max="30" width="8" style="63" customWidth="1"/>
    <col min="31" max="34" width="5.109375" style="24" customWidth="1"/>
    <col min="35" max="36" width="5.109375" style="25" customWidth="1"/>
    <col min="37" max="265" width="9.109375" style="48"/>
    <col min="266" max="266" width="9.44140625" style="48" customWidth="1"/>
    <col min="267" max="267" width="53.5546875" style="48" customWidth="1"/>
    <col min="268" max="271" width="5.5546875" style="48" customWidth="1"/>
    <col min="272" max="272" width="5.44140625" style="48" customWidth="1"/>
    <col min="273" max="273" width="7.44140625" style="48" customWidth="1"/>
    <col min="274" max="274" width="6" style="48" customWidth="1"/>
    <col min="275" max="276" width="4.5546875" style="48" customWidth="1"/>
    <col min="277" max="277" width="5.44140625" style="48" customWidth="1"/>
    <col min="278" max="278" width="6.88671875" style="48" customWidth="1"/>
    <col min="279" max="279" width="5.88671875" style="48" customWidth="1"/>
    <col min="280" max="280" width="6.5546875" style="48" customWidth="1"/>
    <col min="281" max="284" width="5.88671875" style="48" customWidth="1"/>
    <col min="285" max="286" width="9.109375" style="48"/>
    <col min="287" max="292" width="6.109375" style="48" customWidth="1"/>
    <col min="293" max="521" width="9.109375" style="48"/>
    <col min="522" max="522" width="9.44140625" style="48" customWidth="1"/>
    <col min="523" max="523" width="53.5546875" style="48" customWidth="1"/>
    <col min="524" max="527" width="5.5546875" style="48" customWidth="1"/>
    <col min="528" max="528" width="5.44140625" style="48" customWidth="1"/>
    <col min="529" max="529" width="7.44140625" style="48" customWidth="1"/>
    <col min="530" max="530" width="6" style="48" customWidth="1"/>
    <col min="531" max="532" width="4.5546875" style="48" customWidth="1"/>
    <col min="533" max="533" width="5.44140625" style="48" customWidth="1"/>
    <col min="534" max="534" width="6.88671875" style="48" customWidth="1"/>
    <col min="535" max="535" width="5.88671875" style="48" customWidth="1"/>
    <col min="536" max="536" width="6.5546875" style="48" customWidth="1"/>
    <col min="537" max="540" width="5.88671875" style="48" customWidth="1"/>
    <col min="541" max="542" width="9.109375" style="48"/>
    <col min="543" max="548" width="6.109375" style="48" customWidth="1"/>
    <col min="549" max="777" width="9.109375" style="48"/>
    <col min="778" max="778" width="9.44140625" style="48" customWidth="1"/>
    <col min="779" max="779" width="53.5546875" style="48" customWidth="1"/>
    <col min="780" max="783" width="5.5546875" style="48" customWidth="1"/>
    <col min="784" max="784" width="5.44140625" style="48" customWidth="1"/>
    <col min="785" max="785" width="7.44140625" style="48" customWidth="1"/>
    <col min="786" max="786" width="6" style="48" customWidth="1"/>
    <col min="787" max="788" width="4.5546875" style="48" customWidth="1"/>
    <col min="789" max="789" width="5.44140625" style="48" customWidth="1"/>
    <col min="790" max="790" width="6.88671875" style="48" customWidth="1"/>
    <col min="791" max="791" width="5.88671875" style="48" customWidth="1"/>
    <col min="792" max="792" width="6.5546875" style="48" customWidth="1"/>
    <col min="793" max="796" width="5.88671875" style="48" customWidth="1"/>
    <col min="797" max="798" width="9.109375" style="48"/>
    <col min="799" max="804" width="6.109375" style="48" customWidth="1"/>
    <col min="805" max="1033" width="9.109375" style="48"/>
    <col min="1034" max="1034" width="9.44140625" style="48" customWidth="1"/>
    <col min="1035" max="1035" width="53.5546875" style="48" customWidth="1"/>
    <col min="1036" max="1039" width="5.5546875" style="48" customWidth="1"/>
    <col min="1040" max="1040" width="5.44140625" style="48" customWidth="1"/>
    <col min="1041" max="1041" width="7.44140625" style="48" customWidth="1"/>
    <col min="1042" max="1042" width="6" style="48" customWidth="1"/>
    <col min="1043" max="1044" width="4.5546875" style="48" customWidth="1"/>
    <col min="1045" max="1045" width="5.44140625" style="48" customWidth="1"/>
    <col min="1046" max="1046" width="6.88671875" style="48" customWidth="1"/>
    <col min="1047" max="1047" width="5.88671875" style="48" customWidth="1"/>
    <col min="1048" max="1048" width="6.5546875" style="48" customWidth="1"/>
    <col min="1049" max="1052" width="5.88671875" style="48" customWidth="1"/>
    <col min="1053" max="1054" width="9.109375" style="48"/>
    <col min="1055" max="1060" width="6.109375" style="48" customWidth="1"/>
    <col min="1061" max="1289" width="9.109375" style="48"/>
    <col min="1290" max="1290" width="9.44140625" style="48" customWidth="1"/>
    <col min="1291" max="1291" width="53.5546875" style="48" customWidth="1"/>
    <col min="1292" max="1295" width="5.5546875" style="48" customWidth="1"/>
    <col min="1296" max="1296" width="5.44140625" style="48" customWidth="1"/>
    <col min="1297" max="1297" width="7.44140625" style="48" customWidth="1"/>
    <col min="1298" max="1298" width="6" style="48" customWidth="1"/>
    <col min="1299" max="1300" width="4.5546875" style="48" customWidth="1"/>
    <col min="1301" max="1301" width="5.44140625" style="48" customWidth="1"/>
    <col min="1302" max="1302" width="6.88671875" style="48" customWidth="1"/>
    <col min="1303" max="1303" width="5.88671875" style="48" customWidth="1"/>
    <col min="1304" max="1304" width="6.5546875" style="48" customWidth="1"/>
    <col min="1305" max="1308" width="5.88671875" style="48" customWidth="1"/>
    <col min="1309" max="1310" width="9.109375" style="48"/>
    <col min="1311" max="1316" width="6.109375" style="48" customWidth="1"/>
    <col min="1317" max="1545" width="9.109375" style="48"/>
    <col min="1546" max="1546" width="9.44140625" style="48" customWidth="1"/>
    <col min="1547" max="1547" width="53.5546875" style="48" customWidth="1"/>
    <col min="1548" max="1551" width="5.5546875" style="48" customWidth="1"/>
    <col min="1552" max="1552" width="5.44140625" style="48" customWidth="1"/>
    <col min="1553" max="1553" width="7.44140625" style="48" customWidth="1"/>
    <col min="1554" max="1554" width="6" style="48" customWidth="1"/>
    <col min="1555" max="1556" width="4.5546875" style="48" customWidth="1"/>
    <col min="1557" max="1557" width="5.44140625" style="48" customWidth="1"/>
    <col min="1558" max="1558" width="6.88671875" style="48" customWidth="1"/>
    <col min="1559" max="1559" width="5.88671875" style="48" customWidth="1"/>
    <col min="1560" max="1560" width="6.5546875" style="48" customWidth="1"/>
    <col min="1561" max="1564" width="5.88671875" style="48" customWidth="1"/>
    <col min="1565" max="1566" width="9.109375" style="48"/>
    <col min="1567" max="1572" width="6.109375" style="48" customWidth="1"/>
    <col min="1573" max="1801" width="9.109375" style="48"/>
    <col min="1802" max="1802" width="9.44140625" style="48" customWidth="1"/>
    <col min="1803" max="1803" width="53.5546875" style="48" customWidth="1"/>
    <col min="1804" max="1807" width="5.5546875" style="48" customWidth="1"/>
    <col min="1808" max="1808" width="5.44140625" style="48" customWidth="1"/>
    <col min="1809" max="1809" width="7.44140625" style="48" customWidth="1"/>
    <col min="1810" max="1810" width="6" style="48" customWidth="1"/>
    <col min="1811" max="1812" width="4.5546875" style="48" customWidth="1"/>
    <col min="1813" max="1813" width="5.44140625" style="48" customWidth="1"/>
    <col min="1814" max="1814" width="6.88671875" style="48" customWidth="1"/>
    <col min="1815" max="1815" width="5.88671875" style="48" customWidth="1"/>
    <col min="1816" max="1816" width="6.5546875" style="48" customWidth="1"/>
    <col min="1817" max="1820" width="5.88671875" style="48" customWidth="1"/>
    <col min="1821" max="1822" width="9.109375" style="48"/>
    <col min="1823" max="1828" width="6.109375" style="48" customWidth="1"/>
    <col min="1829" max="2057" width="9.109375" style="48"/>
    <col min="2058" max="2058" width="9.44140625" style="48" customWidth="1"/>
    <col min="2059" max="2059" width="53.5546875" style="48" customWidth="1"/>
    <col min="2060" max="2063" width="5.5546875" style="48" customWidth="1"/>
    <col min="2064" max="2064" width="5.44140625" style="48" customWidth="1"/>
    <col min="2065" max="2065" width="7.44140625" style="48" customWidth="1"/>
    <col min="2066" max="2066" width="6" style="48" customWidth="1"/>
    <col min="2067" max="2068" width="4.5546875" style="48" customWidth="1"/>
    <col min="2069" max="2069" width="5.44140625" style="48" customWidth="1"/>
    <col min="2070" max="2070" width="6.88671875" style="48" customWidth="1"/>
    <col min="2071" max="2071" width="5.88671875" style="48" customWidth="1"/>
    <col min="2072" max="2072" width="6.5546875" style="48" customWidth="1"/>
    <col min="2073" max="2076" width="5.88671875" style="48" customWidth="1"/>
    <col min="2077" max="2078" width="9.109375" style="48"/>
    <col min="2079" max="2084" width="6.109375" style="48" customWidth="1"/>
    <col min="2085" max="2313" width="9.109375" style="48"/>
    <col min="2314" max="2314" width="9.44140625" style="48" customWidth="1"/>
    <col min="2315" max="2315" width="53.5546875" style="48" customWidth="1"/>
    <col min="2316" max="2319" width="5.5546875" style="48" customWidth="1"/>
    <col min="2320" max="2320" width="5.44140625" style="48" customWidth="1"/>
    <col min="2321" max="2321" width="7.44140625" style="48" customWidth="1"/>
    <col min="2322" max="2322" width="6" style="48" customWidth="1"/>
    <col min="2323" max="2324" width="4.5546875" style="48" customWidth="1"/>
    <col min="2325" max="2325" width="5.44140625" style="48" customWidth="1"/>
    <col min="2326" max="2326" width="6.88671875" style="48" customWidth="1"/>
    <col min="2327" max="2327" width="5.88671875" style="48" customWidth="1"/>
    <col min="2328" max="2328" width="6.5546875" style="48" customWidth="1"/>
    <col min="2329" max="2332" width="5.88671875" style="48" customWidth="1"/>
    <col min="2333" max="2334" width="9.109375" style="48"/>
    <col min="2335" max="2340" width="6.109375" style="48" customWidth="1"/>
    <col min="2341" max="2569" width="9.109375" style="48"/>
    <col min="2570" max="2570" width="9.44140625" style="48" customWidth="1"/>
    <col min="2571" max="2571" width="53.5546875" style="48" customWidth="1"/>
    <col min="2572" max="2575" width="5.5546875" style="48" customWidth="1"/>
    <col min="2576" max="2576" width="5.44140625" style="48" customWidth="1"/>
    <col min="2577" max="2577" width="7.44140625" style="48" customWidth="1"/>
    <col min="2578" max="2578" width="6" style="48" customWidth="1"/>
    <col min="2579" max="2580" width="4.5546875" style="48" customWidth="1"/>
    <col min="2581" max="2581" width="5.44140625" style="48" customWidth="1"/>
    <col min="2582" max="2582" width="6.88671875" style="48" customWidth="1"/>
    <col min="2583" max="2583" width="5.88671875" style="48" customWidth="1"/>
    <col min="2584" max="2584" width="6.5546875" style="48" customWidth="1"/>
    <col min="2585" max="2588" width="5.88671875" style="48" customWidth="1"/>
    <col min="2589" max="2590" width="9.109375" style="48"/>
    <col min="2591" max="2596" width="6.109375" style="48" customWidth="1"/>
    <col min="2597" max="2825" width="9.109375" style="48"/>
    <col min="2826" max="2826" width="9.44140625" style="48" customWidth="1"/>
    <col min="2827" max="2827" width="53.5546875" style="48" customWidth="1"/>
    <col min="2828" max="2831" width="5.5546875" style="48" customWidth="1"/>
    <col min="2832" max="2832" width="5.44140625" style="48" customWidth="1"/>
    <col min="2833" max="2833" width="7.44140625" style="48" customWidth="1"/>
    <col min="2834" max="2834" width="6" style="48" customWidth="1"/>
    <col min="2835" max="2836" width="4.5546875" style="48" customWidth="1"/>
    <col min="2837" max="2837" width="5.44140625" style="48" customWidth="1"/>
    <col min="2838" max="2838" width="6.88671875" style="48" customWidth="1"/>
    <col min="2839" max="2839" width="5.88671875" style="48" customWidth="1"/>
    <col min="2840" max="2840" width="6.5546875" style="48" customWidth="1"/>
    <col min="2841" max="2844" width="5.88671875" style="48" customWidth="1"/>
    <col min="2845" max="2846" width="9.109375" style="48"/>
    <col min="2847" max="2852" width="6.109375" style="48" customWidth="1"/>
    <col min="2853" max="3081" width="9.109375" style="48"/>
    <col min="3082" max="3082" width="9.44140625" style="48" customWidth="1"/>
    <col min="3083" max="3083" width="53.5546875" style="48" customWidth="1"/>
    <col min="3084" max="3087" width="5.5546875" style="48" customWidth="1"/>
    <col min="3088" max="3088" width="5.44140625" style="48" customWidth="1"/>
    <col min="3089" max="3089" width="7.44140625" style="48" customWidth="1"/>
    <col min="3090" max="3090" width="6" style="48" customWidth="1"/>
    <col min="3091" max="3092" width="4.5546875" style="48" customWidth="1"/>
    <col min="3093" max="3093" width="5.44140625" style="48" customWidth="1"/>
    <col min="3094" max="3094" width="6.88671875" style="48" customWidth="1"/>
    <col min="3095" max="3095" width="5.88671875" style="48" customWidth="1"/>
    <col min="3096" max="3096" width="6.5546875" style="48" customWidth="1"/>
    <col min="3097" max="3100" width="5.88671875" style="48" customWidth="1"/>
    <col min="3101" max="3102" width="9.109375" style="48"/>
    <col min="3103" max="3108" width="6.109375" style="48" customWidth="1"/>
    <col min="3109" max="3337" width="9.109375" style="48"/>
    <col min="3338" max="3338" width="9.44140625" style="48" customWidth="1"/>
    <col min="3339" max="3339" width="53.5546875" style="48" customWidth="1"/>
    <col min="3340" max="3343" width="5.5546875" style="48" customWidth="1"/>
    <col min="3344" max="3344" width="5.44140625" style="48" customWidth="1"/>
    <col min="3345" max="3345" width="7.44140625" style="48" customWidth="1"/>
    <col min="3346" max="3346" width="6" style="48" customWidth="1"/>
    <col min="3347" max="3348" width="4.5546875" style="48" customWidth="1"/>
    <col min="3349" max="3349" width="5.44140625" style="48" customWidth="1"/>
    <col min="3350" max="3350" width="6.88671875" style="48" customWidth="1"/>
    <col min="3351" max="3351" width="5.88671875" style="48" customWidth="1"/>
    <col min="3352" max="3352" width="6.5546875" style="48" customWidth="1"/>
    <col min="3353" max="3356" width="5.88671875" style="48" customWidth="1"/>
    <col min="3357" max="3358" width="9.109375" style="48"/>
    <col min="3359" max="3364" width="6.109375" style="48" customWidth="1"/>
    <col min="3365" max="3593" width="9.109375" style="48"/>
    <col min="3594" max="3594" width="9.44140625" style="48" customWidth="1"/>
    <col min="3595" max="3595" width="53.5546875" style="48" customWidth="1"/>
    <col min="3596" max="3599" width="5.5546875" style="48" customWidth="1"/>
    <col min="3600" max="3600" width="5.44140625" style="48" customWidth="1"/>
    <col min="3601" max="3601" width="7.44140625" style="48" customWidth="1"/>
    <col min="3602" max="3602" width="6" style="48" customWidth="1"/>
    <col min="3603" max="3604" width="4.5546875" style="48" customWidth="1"/>
    <col min="3605" max="3605" width="5.44140625" style="48" customWidth="1"/>
    <col min="3606" max="3606" width="6.88671875" style="48" customWidth="1"/>
    <col min="3607" max="3607" width="5.88671875" style="48" customWidth="1"/>
    <col min="3608" max="3608" width="6.5546875" style="48" customWidth="1"/>
    <col min="3609" max="3612" width="5.88671875" style="48" customWidth="1"/>
    <col min="3613" max="3614" width="9.109375" style="48"/>
    <col min="3615" max="3620" width="6.109375" style="48" customWidth="1"/>
    <col min="3621" max="3849" width="9.109375" style="48"/>
    <col min="3850" max="3850" width="9.44140625" style="48" customWidth="1"/>
    <col min="3851" max="3851" width="53.5546875" style="48" customWidth="1"/>
    <col min="3852" max="3855" width="5.5546875" style="48" customWidth="1"/>
    <col min="3856" max="3856" width="5.44140625" style="48" customWidth="1"/>
    <col min="3857" max="3857" width="7.44140625" style="48" customWidth="1"/>
    <col min="3858" max="3858" width="6" style="48" customWidth="1"/>
    <col min="3859" max="3860" width="4.5546875" style="48" customWidth="1"/>
    <col min="3861" max="3861" width="5.44140625" style="48" customWidth="1"/>
    <col min="3862" max="3862" width="6.88671875" style="48" customWidth="1"/>
    <col min="3863" max="3863" width="5.88671875" style="48" customWidth="1"/>
    <col min="3864" max="3864" width="6.5546875" style="48" customWidth="1"/>
    <col min="3865" max="3868" width="5.88671875" style="48" customWidth="1"/>
    <col min="3869" max="3870" width="9.109375" style="48"/>
    <col min="3871" max="3876" width="6.109375" style="48" customWidth="1"/>
    <col min="3877" max="4105" width="9.109375" style="48"/>
    <col min="4106" max="4106" width="9.44140625" style="48" customWidth="1"/>
    <col min="4107" max="4107" width="53.5546875" style="48" customWidth="1"/>
    <col min="4108" max="4111" width="5.5546875" style="48" customWidth="1"/>
    <col min="4112" max="4112" width="5.44140625" style="48" customWidth="1"/>
    <col min="4113" max="4113" width="7.44140625" style="48" customWidth="1"/>
    <col min="4114" max="4114" width="6" style="48" customWidth="1"/>
    <col min="4115" max="4116" width="4.5546875" style="48" customWidth="1"/>
    <col min="4117" max="4117" width="5.44140625" style="48" customWidth="1"/>
    <col min="4118" max="4118" width="6.88671875" style="48" customWidth="1"/>
    <col min="4119" max="4119" width="5.88671875" style="48" customWidth="1"/>
    <col min="4120" max="4120" width="6.5546875" style="48" customWidth="1"/>
    <col min="4121" max="4124" width="5.88671875" style="48" customWidth="1"/>
    <col min="4125" max="4126" width="9.109375" style="48"/>
    <col min="4127" max="4132" width="6.109375" style="48" customWidth="1"/>
    <col min="4133" max="4361" width="9.109375" style="48"/>
    <col min="4362" max="4362" width="9.44140625" style="48" customWidth="1"/>
    <col min="4363" max="4363" width="53.5546875" style="48" customWidth="1"/>
    <col min="4364" max="4367" width="5.5546875" style="48" customWidth="1"/>
    <col min="4368" max="4368" width="5.44140625" style="48" customWidth="1"/>
    <col min="4369" max="4369" width="7.44140625" style="48" customWidth="1"/>
    <col min="4370" max="4370" width="6" style="48" customWidth="1"/>
    <col min="4371" max="4372" width="4.5546875" style="48" customWidth="1"/>
    <col min="4373" max="4373" width="5.44140625" style="48" customWidth="1"/>
    <col min="4374" max="4374" width="6.88671875" style="48" customWidth="1"/>
    <col min="4375" max="4375" width="5.88671875" style="48" customWidth="1"/>
    <col min="4376" max="4376" width="6.5546875" style="48" customWidth="1"/>
    <col min="4377" max="4380" width="5.88671875" style="48" customWidth="1"/>
    <col min="4381" max="4382" width="9.109375" style="48"/>
    <col min="4383" max="4388" width="6.109375" style="48" customWidth="1"/>
    <col min="4389" max="4617" width="9.109375" style="48"/>
    <col min="4618" max="4618" width="9.44140625" style="48" customWidth="1"/>
    <col min="4619" max="4619" width="53.5546875" style="48" customWidth="1"/>
    <col min="4620" max="4623" width="5.5546875" style="48" customWidth="1"/>
    <col min="4624" max="4624" width="5.44140625" style="48" customWidth="1"/>
    <col min="4625" max="4625" width="7.44140625" style="48" customWidth="1"/>
    <col min="4626" max="4626" width="6" style="48" customWidth="1"/>
    <col min="4627" max="4628" width="4.5546875" style="48" customWidth="1"/>
    <col min="4629" max="4629" width="5.44140625" style="48" customWidth="1"/>
    <col min="4630" max="4630" width="6.88671875" style="48" customWidth="1"/>
    <col min="4631" max="4631" width="5.88671875" style="48" customWidth="1"/>
    <col min="4632" max="4632" width="6.5546875" style="48" customWidth="1"/>
    <col min="4633" max="4636" width="5.88671875" style="48" customWidth="1"/>
    <col min="4637" max="4638" width="9.109375" style="48"/>
    <col min="4639" max="4644" width="6.109375" style="48" customWidth="1"/>
    <col min="4645" max="4873" width="9.109375" style="48"/>
    <col min="4874" max="4874" width="9.44140625" style="48" customWidth="1"/>
    <col min="4875" max="4875" width="53.5546875" style="48" customWidth="1"/>
    <col min="4876" max="4879" width="5.5546875" style="48" customWidth="1"/>
    <col min="4880" max="4880" width="5.44140625" style="48" customWidth="1"/>
    <col min="4881" max="4881" width="7.44140625" style="48" customWidth="1"/>
    <col min="4882" max="4882" width="6" style="48" customWidth="1"/>
    <col min="4883" max="4884" width="4.5546875" style="48" customWidth="1"/>
    <col min="4885" max="4885" width="5.44140625" style="48" customWidth="1"/>
    <col min="4886" max="4886" width="6.88671875" style="48" customWidth="1"/>
    <col min="4887" max="4887" width="5.88671875" style="48" customWidth="1"/>
    <col min="4888" max="4888" width="6.5546875" style="48" customWidth="1"/>
    <col min="4889" max="4892" width="5.88671875" style="48" customWidth="1"/>
    <col min="4893" max="4894" width="9.109375" style="48"/>
    <col min="4895" max="4900" width="6.109375" style="48" customWidth="1"/>
    <col min="4901" max="5129" width="9.109375" style="48"/>
    <col min="5130" max="5130" width="9.44140625" style="48" customWidth="1"/>
    <col min="5131" max="5131" width="53.5546875" style="48" customWidth="1"/>
    <col min="5132" max="5135" width="5.5546875" style="48" customWidth="1"/>
    <col min="5136" max="5136" width="5.44140625" style="48" customWidth="1"/>
    <col min="5137" max="5137" width="7.44140625" style="48" customWidth="1"/>
    <col min="5138" max="5138" width="6" style="48" customWidth="1"/>
    <col min="5139" max="5140" width="4.5546875" style="48" customWidth="1"/>
    <col min="5141" max="5141" width="5.44140625" style="48" customWidth="1"/>
    <col min="5142" max="5142" width="6.88671875" style="48" customWidth="1"/>
    <col min="5143" max="5143" width="5.88671875" style="48" customWidth="1"/>
    <col min="5144" max="5144" width="6.5546875" style="48" customWidth="1"/>
    <col min="5145" max="5148" width="5.88671875" style="48" customWidth="1"/>
    <col min="5149" max="5150" width="9.109375" style="48"/>
    <col min="5151" max="5156" width="6.109375" style="48" customWidth="1"/>
    <col min="5157" max="5385" width="9.109375" style="48"/>
    <col min="5386" max="5386" width="9.44140625" style="48" customWidth="1"/>
    <col min="5387" max="5387" width="53.5546875" style="48" customWidth="1"/>
    <col min="5388" max="5391" width="5.5546875" style="48" customWidth="1"/>
    <col min="5392" max="5392" width="5.44140625" style="48" customWidth="1"/>
    <col min="5393" max="5393" width="7.44140625" style="48" customWidth="1"/>
    <col min="5394" max="5394" width="6" style="48" customWidth="1"/>
    <col min="5395" max="5396" width="4.5546875" style="48" customWidth="1"/>
    <col min="5397" max="5397" width="5.44140625" style="48" customWidth="1"/>
    <col min="5398" max="5398" width="6.88671875" style="48" customWidth="1"/>
    <col min="5399" max="5399" width="5.88671875" style="48" customWidth="1"/>
    <col min="5400" max="5400" width="6.5546875" style="48" customWidth="1"/>
    <col min="5401" max="5404" width="5.88671875" style="48" customWidth="1"/>
    <col min="5405" max="5406" width="9.109375" style="48"/>
    <col min="5407" max="5412" width="6.109375" style="48" customWidth="1"/>
    <col min="5413" max="5641" width="9.109375" style="48"/>
    <col min="5642" max="5642" width="9.44140625" style="48" customWidth="1"/>
    <col min="5643" max="5643" width="53.5546875" style="48" customWidth="1"/>
    <col min="5644" max="5647" width="5.5546875" style="48" customWidth="1"/>
    <col min="5648" max="5648" width="5.44140625" style="48" customWidth="1"/>
    <col min="5649" max="5649" width="7.44140625" style="48" customWidth="1"/>
    <col min="5650" max="5650" width="6" style="48" customWidth="1"/>
    <col min="5651" max="5652" width="4.5546875" style="48" customWidth="1"/>
    <col min="5653" max="5653" width="5.44140625" style="48" customWidth="1"/>
    <col min="5654" max="5654" width="6.88671875" style="48" customWidth="1"/>
    <col min="5655" max="5655" width="5.88671875" style="48" customWidth="1"/>
    <col min="5656" max="5656" width="6.5546875" style="48" customWidth="1"/>
    <col min="5657" max="5660" width="5.88671875" style="48" customWidth="1"/>
    <col min="5661" max="5662" width="9.109375" style="48"/>
    <col min="5663" max="5668" width="6.109375" style="48" customWidth="1"/>
    <col min="5669" max="5897" width="9.109375" style="48"/>
    <col min="5898" max="5898" width="9.44140625" style="48" customWidth="1"/>
    <col min="5899" max="5899" width="53.5546875" style="48" customWidth="1"/>
    <col min="5900" max="5903" width="5.5546875" style="48" customWidth="1"/>
    <col min="5904" max="5904" width="5.44140625" style="48" customWidth="1"/>
    <col min="5905" max="5905" width="7.44140625" style="48" customWidth="1"/>
    <col min="5906" max="5906" width="6" style="48" customWidth="1"/>
    <col min="5907" max="5908" width="4.5546875" style="48" customWidth="1"/>
    <col min="5909" max="5909" width="5.44140625" style="48" customWidth="1"/>
    <col min="5910" max="5910" width="6.88671875" style="48" customWidth="1"/>
    <col min="5911" max="5911" width="5.88671875" style="48" customWidth="1"/>
    <col min="5912" max="5912" width="6.5546875" style="48" customWidth="1"/>
    <col min="5913" max="5916" width="5.88671875" style="48" customWidth="1"/>
    <col min="5917" max="5918" width="9.109375" style="48"/>
    <col min="5919" max="5924" width="6.109375" style="48" customWidth="1"/>
    <col min="5925" max="6153" width="9.109375" style="48"/>
    <col min="6154" max="6154" width="9.44140625" style="48" customWidth="1"/>
    <col min="6155" max="6155" width="53.5546875" style="48" customWidth="1"/>
    <col min="6156" max="6159" width="5.5546875" style="48" customWidth="1"/>
    <col min="6160" max="6160" width="5.44140625" style="48" customWidth="1"/>
    <col min="6161" max="6161" width="7.44140625" style="48" customWidth="1"/>
    <col min="6162" max="6162" width="6" style="48" customWidth="1"/>
    <col min="6163" max="6164" width="4.5546875" style="48" customWidth="1"/>
    <col min="6165" max="6165" width="5.44140625" style="48" customWidth="1"/>
    <col min="6166" max="6166" width="6.88671875" style="48" customWidth="1"/>
    <col min="6167" max="6167" width="5.88671875" style="48" customWidth="1"/>
    <col min="6168" max="6168" width="6.5546875" style="48" customWidth="1"/>
    <col min="6169" max="6172" width="5.88671875" style="48" customWidth="1"/>
    <col min="6173" max="6174" width="9.109375" style="48"/>
    <col min="6175" max="6180" width="6.109375" style="48" customWidth="1"/>
    <col min="6181" max="6409" width="9.109375" style="48"/>
    <col min="6410" max="6410" width="9.44140625" style="48" customWidth="1"/>
    <col min="6411" max="6411" width="53.5546875" style="48" customWidth="1"/>
    <col min="6412" max="6415" width="5.5546875" style="48" customWidth="1"/>
    <col min="6416" max="6416" width="5.44140625" style="48" customWidth="1"/>
    <col min="6417" max="6417" width="7.44140625" style="48" customWidth="1"/>
    <col min="6418" max="6418" width="6" style="48" customWidth="1"/>
    <col min="6419" max="6420" width="4.5546875" style="48" customWidth="1"/>
    <col min="6421" max="6421" width="5.44140625" style="48" customWidth="1"/>
    <col min="6422" max="6422" width="6.88671875" style="48" customWidth="1"/>
    <col min="6423" max="6423" width="5.88671875" style="48" customWidth="1"/>
    <col min="6424" max="6424" width="6.5546875" style="48" customWidth="1"/>
    <col min="6425" max="6428" width="5.88671875" style="48" customWidth="1"/>
    <col min="6429" max="6430" width="9.109375" style="48"/>
    <col min="6431" max="6436" width="6.109375" style="48" customWidth="1"/>
    <col min="6437" max="6665" width="9.109375" style="48"/>
    <col min="6666" max="6666" width="9.44140625" style="48" customWidth="1"/>
    <col min="6667" max="6667" width="53.5546875" style="48" customWidth="1"/>
    <col min="6668" max="6671" width="5.5546875" style="48" customWidth="1"/>
    <col min="6672" max="6672" width="5.44140625" style="48" customWidth="1"/>
    <col min="6673" max="6673" width="7.44140625" style="48" customWidth="1"/>
    <col min="6674" max="6674" width="6" style="48" customWidth="1"/>
    <col min="6675" max="6676" width="4.5546875" style="48" customWidth="1"/>
    <col min="6677" max="6677" width="5.44140625" style="48" customWidth="1"/>
    <col min="6678" max="6678" width="6.88671875" style="48" customWidth="1"/>
    <col min="6679" max="6679" width="5.88671875" style="48" customWidth="1"/>
    <col min="6680" max="6680" width="6.5546875" style="48" customWidth="1"/>
    <col min="6681" max="6684" width="5.88671875" style="48" customWidth="1"/>
    <col min="6685" max="6686" width="9.109375" style="48"/>
    <col min="6687" max="6692" width="6.109375" style="48" customWidth="1"/>
    <col min="6693" max="6921" width="9.109375" style="48"/>
    <col min="6922" max="6922" width="9.44140625" style="48" customWidth="1"/>
    <col min="6923" max="6923" width="53.5546875" style="48" customWidth="1"/>
    <col min="6924" max="6927" width="5.5546875" style="48" customWidth="1"/>
    <col min="6928" max="6928" width="5.44140625" style="48" customWidth="1"/>
    <col min="6929" max="6929" width="7.44140625" style="48" customWidth="1"/>
    <col min="6930" max="6930" width="6" style="48" customWidth="1"/>
    <col min="6931" max="6932" width="4.5546875" style="48" customWidth="1"/>
    <col min="6933" max="6933" width="5.44140625" style="48" customWidth="1"/>
    <col min="6934" max="6934" width="6.88671875" style="48" customWidth="1"/>
    <col min="6935" max="6935" width="5.88671875" style="48" customWidth="1"/>
    <col min="6936" max="6936" width="6.5546875" style="48" customWidth="1"/>
    <col min="6937" max="6940" width="5.88671875" style="48" customWidth="1"/>
    <col min="6941" max="6942" width="9.109375" style="48"/>
    <col min="6943" max="6948" width="6.109375" style="48" customWidth="1"/>
    <col min="6949" max="7177" width="9.109375" style="48"/>
    <col min="7178" max="7178" width="9.44140625" style="48" customWidth="1"/>
    <col min="7179" max="7179" width="53.5546875" style="48" customWidth="1"/>
    <col min="7180" max="7183" width="5.5546875" style="48" customWidth="1"/>
    <col min="7184" max="7184" width="5.44140625" style="48" customWidth="1"/>
    <col min="7185" max="7185" width="7.44140625" style="48" customWidth="1"/>
    <col min="7186" max="7186" width="6" style="48" customWidth="1"/>
    <col min="7187" max="7188" width="4.5546875" style="48" customWidth="1"/>
    <col min="7189" max="7189" width="5.44140625" style="48" customWidth="1"/>
    <col min="7190" max="7190" width="6.88671875" style="48" customWidth="1"/>
    <col min="7191" max="7191" width="5.88671875" style="48" customWidth="1"/>
    <col min="7192" max="7192" width="6.5546875" style="48" customWidth="1"/>
    <col min="7193" max="7196" width="5.88671875" style="48" customWidth="1"/>
    <col min="7197" max="7198" width="9.109375" style="48"/>
    <col min="7199" max="7204" width="6.109375" style="48" customWidth="1"/>
    <col min="7205" max="7433" width="9.109375" style="48"/>
    <col min="7434" max="7434" width="9.44140625" style="48" customWidth="1"/>
    <col min="7435" max="7435" width="53.5546875" style="48" customWidth="1"/>
    <col min="7436" max="7439" width="5.5546875" style="48" customWidth="1"/>
    <col min="7440" max="7440" width="5.44140625" style="48" customWidth="1"/>
    <col min="7441" max="7441" width="7.44140625" style="48" customWidth="1"/>
    <col min="7442" max="7442" width="6" style="48" customWidth="1"/>
    <col min="7443" max="7444" width="4.5546875" style="48" customWidth="1"/>
    <col min="7445" max="7445" width="5.44140625" style="48" customWidth="1"/>
    <col min="7446" max="7446" width="6.88671875" style="48" customWidth="1"/>
    <col min="7447" max="7447" width="5.88671875" style="48" customWidth="1"/>
    <col min="7448" max="7448" width="6.5546875" style="48" customWidth="1"/>
    <col min="7449" max="7452" width="5.88671875" style="48" customWidth="1"/>
    <col min="7453" max="7454" width="9.109375" style="48"/>
    <col min="7455" max="7460" width="6.109375" style="48" customWidth="1"/>
    <col min="7461" max="7689" width="9.109375" style="48"/>
    <col min="7690" max="7690" width="9.44140625" style="48" customWidth="1"/>
    <col min="7691" max="7691" width="53.5546875" style="48" customWidth="1"/>
    <col min="7692" max="7695" width="5.5546875" style="48" customWidth="1"/>
    <col min="7696" max="7696" width="5.44140625" style="48" customWidth="1"/>
    <col min="7697" max="7697" width="7.44140625" style="48" customWidth="1"/>
    <col min="7698" max="7698" width="6" style="48" customWidth="1"/>
    <col min="7699" max="7700" width="4.5546875" style="48" customWidth="1"/>
    <col min="7701" max="7701" width="5.44140625" style="48" customWidth="1"/>
    <col min="7702" max="7702" width="6.88671875" style="48" customWidth="1"/>
    <col min="7703" max="7703" width="5.88671875" style="48" customWidth="1"/>
    <col min="7704" max="7704" width="6.5546875" style="48" customWidth="1"/>
    <col min="7705" max="7708" width="5.88671875" style="48" customWidth="1"/>
    <col min="7709" max="7710" width="9.109375" style="48"/>
    <col min="7711" max="7716" width="6.109375" style="48" customWidth="1"/>
    <col min="7717" max="7945" width="9.109375" style="48"/>
    <col min="7946" max="7946" width="9.44140625" style="48" customWidth="1"/>
    <col min="7947" max="7947" width="53.5546875" style="48" customWidth="1"/>
    <col min="7948" max="7951" width="5.5546875" style="48" customWidth="1"/>
    <col min="7952" max="7952" width="5.44140625" style="48" customWidth="1"/>
    <col min="7953" max="7953" width="7.44140625" style="48" customWidth="1"/>
    <col min="7954" max="7954" width="6" style="48" customWidth="1"/>
    <col min="7955" max="7956" width="4.5546875" style="48" customWidth="1"/>
    <col min="7957" max="7957" width="5.44140625" style="48" customWidth="1"/>
    <col min="7958" max="7958" width="6.88671875" style="48" customWidth="1"/>
    <col min="7959" max="7959" width="5.88671875" style="48" customWidth="1"/>
    <col min="7960" max="7960" width="6.5546875" style="48" customWidth="1"/>
    <col min="7961" max="7964" width="5.88671875" style="48" customWidth="1"/>
    <col min="7965" max="7966" width="9.109375" style="48"/>
    <col min="7967" max="7972" width="6.109375" style="48" customWidth="1"/>
    <col min="7973" max="8201" width="9.109375" style="48"/>
    <col min="8202" max="8202" width="9.44140625" style="48" customWidth="1"/>
    <col min="8203" max="8203" width="53.5546875" style="48" customWidth="1"/>
    <col min="8204" max="8207" width="5.5546875" style="48" customWidth="1"/>
    <col min="8208" max="8208" width="5.44140625" style="48" customWidth="1"/>
    <col min="8209" max="8209" width="7.44140625" style="48" customWidth="1"/>
    <col min="8210" max="8210" width="6" style="48" customWidth="1"/>
    <col min="8211" max="8212" width="4.5546875" style="48" customWidth="1"/>
    <col min="8213" max="8213" width="5.44140625" style="48" customWidth="1"/>
    <col min="8214" max="8214" width="6.88671875" style="48" customWidth="1"/>
    <col min="8215" max="8215" width="5.88671875" style="48" customWidth="1"/>
    <col min="8216" max="8216" width="6.5546875" style="48" customWidth="1"/>
    <col min="8217" max="8220" width="5.88671875" style="48" customWidth="1"/>
    <col min="8221" max="8222" width="9.109375" style="48"/>
    <col min="8223" max="8228" width="6.109375" style="48" customWidth="1"/>
    <col min="8229" max="8457" width="9.109375" style="48"/>
    <col min="8458" max="8458" width="9.44140625" style="48" customWidth="1"/>
    <col min="8459" max="8459" width="53.5546875" style="48" customWidth="1"/>
    <col min="8460" max="8463" width="5.5546875" style="48" customWidth="1"/>
    <col min="8464" max="8464" width="5.44140625" style="48" customWidth="1"/>
    <col min="8465" max="8465" width="7.44140625" style="48" customWidth="1"/>
    <col min="8466" max="8466" width="6" style="48" customWidth="1"/>
    <col min="8467" max="8468" width="4.5546875" style="48" customWidth="1"/>
    <col min="8469" max="8469" width="5.44140625" style="48" customWidth="1"/>
    <col min="8470" max="8470" width="6.88671875" style="48" customWidth="1"/>
    <col min="8471" max="8471" width="5.88671875" style="48" customWidth="1"/>
    <col min="8472" max="8472" width="6.5546875" style="48" customWidth="1"/>
    <col min="8473" max="8476" width="5.88671875" style="48" customWidth="1"/>
    <col min="8477" max="8478" width="9.109375" style="48"/>
    <col min="8479" max="8484" width="6.109375" style="48" customWidth="1"/>
    <col min="8485" max="8713" width="9.109375" style="48"/>
    <col min="8714" max="8714" width="9.44140625" style="48" customWidth="1"/>
    <col min="8715" max="8715" width="53.5546875" style="48" customWidth="1"/>
    <col min="8716" max="8719" width="5.5546875" style="48" customWidth="1"/>
    <col min="8720" max="8720" width="5.44140625" style="48" customWidth="1"/>
    <col min="8721" max="8721" width="7.44140625" style="48" customWidth="1"/>
    <col min="8722" max="8722" width="6" style="48" customWidth="1"/>
    <col min="8723" max="8724" width="4.5546875" style="48" customWidth="1"/>
    <col min="8725" max="8725" width="5.44140625" style="48" customWidth="1"/>
    <col min="8726" max="8726" width="6.88671875" style="48" customWidth="1"/>
    <col min="8727" max="8727" width="5.88671875" style="48" customWidth="1"/>
    <col min="8728" max="8728" width="6.5546875" style="48" customWidth="1"/>
    <col min="8729" max="8732" width="5.88671875" style="48" customWidth="1"/>
    <col min="8733" max="8734" width="9.109375" style="48"/>
    <col min="8735" max="8740" width="6.109375" style="48" customWidth="1"/>
    <col min="8741" max="8969" width="9.109375" style="48"/>
    <col min="8970" max="8970" width="9.44140625" style="48" customWidth="1"/>
    <col min="8971" max="8971" width="53.5546875" style="48" customWidth="1"/>
    <col min="8972" max="8975" width="5.5546875" style="48" customWidth="1"/>
    <col min="8976" max="8976" width="5.44140625" style="48" customWidth="1"/>
    <col min="8977" max="8977" width="7.44140625" style="48" customWidth="1"/>
    <col min="8978" max="8978" width="6" style="48" customWidth="1"/>
    <col min="8979" max="8980" width="4.5546875" style="48" customWidth="1"/>
    <col min="8981" max="8981" width="5.44140625" style="48" customWidth="1"/>
    <col min="8982" max="8982" width="6.88671875" style="48" customWidth="1"/>
    <col min="8983" max="8983" width="5.88671875" style="48" customWidth="1"/>
    <col min="8984" max="8984" width="6.5546875" style="48" customWidth="1"/>
    <col min="8985" max="8988" width="5.88671875" style="48" customWidth="1"/>
    <col min="8989" max="8990" width="9.109375" style="48"/>
    <col min="8991" max="8996" width="6.109375" style="48" customWidth="1"/>
    <col min="8997" max="9225" width="9.109375" style="48"/>
    <col min="9226" max="9226" width="9.44140625" style="48" customWidth="1"/>
    <col min="9227" max="9227" width="53.5546875" style="48" customWidth="1"/>
    <col min="9228" max="9231" width="5.5546875" style="48" customWidth="1"/>
    <col min="9232" max="9232" width="5.44140625" style="48" customWidth="1"/>
    <col min="9233" max="9233" width="7.44140625" style="48" customWidth="1"/>
    <col min="9234" max="9234" width="6" style="48" customWidth="1"/>
    <col min="9235" max="9236" width="4.5546875" style="48" customWidth="1"/>
    <col min="9237" max="9237" width="5.44140625" style="48" customWidth="1"/>
    <col min="9238" max="9238" width="6.88671875" style="48" customWidth="1"/>
    <col min="9239" max="9239" width="5.88671875" style="48" customWidth="1"/>
    <col min="9240" max="9240" width="6.5546875" style="48" customWidth="1"/>
    <col min="9241" max="9244" width="5.88671875" style="48" customWidth="1"/>
    <col min="9245" max="9246" width="9.109375" style="48"/>
    <col min="9247" max="9252" width="6.109375" style="48" customWidth="1"/>
    <col min="9253" max="9481" width="9.109375" style="48"/>
    <col min="9482" max="9482" width="9.44140625" style="48" customWidth="1"/>
    <col min="9483" max="9483" width="53.5546875" style="48" customWidth="1"/>
    <col min="9484" max="9487" width="5.5546875" style="48" customWidth="1"/>
    <col min="9488" max="9488" width="5.44140625" style="48" customWidth="1"/>
    <col min="9489" max="9489" width="7.44140625" style="48" customWidth="1"/>
    <col min="9490" max="9490" width="6" style="48" customWidth="1"/>
    <col min="9491" max="9492" width="4.5546875" style="48" customWidth="1"/>
    <col min="9493" max="9493" width="5.44140625" style="48" customWidth="1"/>
    <col min="9494" max="9494" width="6.88671875" style="48" customWidth="1"/>
    <col min="9495" max="9495" width="5.88671875" style="48" customWidth="1"/>
    <col min="9496" max="9496" width="6.5546875" style="48" customWidth="1"/>
    <col min="9497" max="9500" width="5.88671875" style="48" customWidth="1"/>
    <col min="9501" max="9502" width="9.109375" style="48"/>
    <col min="9503" max="9508" width="6.109375" style="48" customWidth="1"/>
    <col min="9509" max="9737" width="9.109375" style="48"/>
    <col min="9738" max="9738" width="9.44140625" style="48" customWidth="1"/>
    <col min="9739" max="9739" width="53.5546875" style="48" customWidth="1"/>
    <col min="9740" max="9743" width="5.5546875" style="48" customWidth="1"/>
    <col min="9744" max="9744" width="5.44140625" style="48" customWidth="1"/>
    <col min="9745" max="9745" width="7.44140625" style="48" customWidth="1"/>
    <col min="9746" max="9746" width="6" style="48" customWidth="1"/>
    <col min="9747" max="9748" width="4.5546875" style="48" customWidth="1"/>
    <col min="9749" max="9749" width="5.44140625" style="48" customWidth="1"/>
    <col min="9750" max="9750" width="6.88671875" style="48" customWidth="1"/>
    <col min="9751" max="9751" width="5.88671875" style="48" customWidth="1"/>
    <col min="9752" max="9752" width="6.5546875" style="48" customWidth="1"/>
    <col min="9753" max="9756" width="5.88671875" style="48" customWidth="1"/>
    <col min="9757" max="9758" width="9.109375" style="48"/>
    <col min="9759" max="9764" width="6.109375" style="48" customWidth="1"/>
    <col min="9765" max="9993" width="9.109375" style="48"/>
    <col min="9994" max="9994" width="9.44140625" style="48" customWidth="1"/>
    <col min="9995" max="9995" width="53.5546875" style="48" customWidth="1"/>
    <col min="9996" max="9999" width="5.5546875" style="48" customWidth="1"/>
    <col min="10000" max="10000" width="5.44140625" style="48" customWidth="1"/>
    <col min="10001" max="10001" width="7.44140625" style="48" customWidth="1"/>
    <col min="10002" max="10002" width="6" style="48" customWidth="1"/>
    <col min="10003" max="10004" width="4.5546875" style="48" customWidth="1"/>
    <col min="10005" max="10005" width="5.44140625" style="48" customWidth="1"/>
    <col min="10006" max="10006" width="6.88671875" style="48" customWidth="1"/>
    <col min="10007" max="10007" width="5.88671875" style="48" customWidth="1"/>
    <col min="10008" max="10008" width="6.5546875" style="48" customWidth="1"/>
    <col min="10009" max="10012" width="5.88671875" style="48" customWidth="1"/>
    <col min="10013" max="10014" width="9.109375" style="48"/>
    <col min="10015" max="10020" width="6.109375" style="48" customWidth="1"/>
    <col min="10021" max="10249" width="9.109375" style="48"/>
    <col min="10250" max="10250" width="9.44140625" style="48" customWidth="1"/>
    <col min="10251" max="10251" width="53.5546875" style="48" customWidth="1"/>
    <col min="10252" max="10255" width="5.5546875" style="48" customWidth="1"/>
    <col min="10256" max="10256" width="5.44140625" style="48" customWidth="1"/>
    <col min="10257" max="10257" width="7.44140625" style="48" customWidth="1"/>
    <col min="10258" max="10258" width="6" style="48" customWidth="1"/>
    <col min="10259" max="10260" width="4.5546875" style="48" customWidth="1"/>
    <col min="10261" max="10261" width="5.44140625" style="48" customWidth="1"/>
    <col min="10262" max="10262" width="6.88671875" style="48" customWidth="1"/>
    <col min="10263" max="10263" width="5.88671875" style="48" customWidth="1"/>
    <col min="10264" max="10264" width="6.5546875" style="48" customWidth="1"/>
    <col min="10265" max="10268" width="5.88671875" style="48" customWidth="1"/>
    <col min="10269" max="10270" width="9.109375" style="48"/>
    <col min="10271" max="10276" width="6.109375" style="48" customWidth="1"/>
    <col min="10277" max="10505" width="9.109375" style="48"/>
    <col min="10506" max="10506" width="9.44140625" style="48" customWidth="1"/>
    <col min="10507" max="10507" width="53.5546875" style="48" customWidth="1"/>
    <col min="10508" max="10511" width="5.5546875" style="48" customWidth="1"/>
    <col min="10512" max="10512" width="5.44140625" style="48" customWidth="1"/>
    <col min="10513" max="10513" width="7.44140625" style="48" customWidth="1"/>
    <col min="10514" max="10514" width="6" style="48" customWidth="1"/>
    <col min="10515" max="10516" width="4.5546875" style="48" customWidth="1"/>
    <col min="10517" max="10517" width="5.44140625" style="48" customWidth="1"/>
    <col min="10518" max="10518" width="6.88671875" style="48" customWidth="1"/>
    <col min="10519" max="10519" width="5.88671875" style="48" customWidth="1"/>
    <col min="10520" max="10520" width="6.5546875" style="48" customWidth="1"/>
    <col min="10521" max="10524" width="5.88671875" style="48" customWidth="1"/>
    <col min="10525" max="10526" width="9.109375" style="48"/>
    <col min="10527" max="10532" width="6.109375" style="48" customWidth="1"/>
    <col min="10533" max="10761" width="9.109375" style="48"/>
    <col min="10762" max="10762" width="9.44140625" style="48" customWidth="1"/>
    <col min="10763" max="10763" width="53.5546875" style="48" customWidth="1"/>
    <col min="10764" max="10767" width="5.5546875" style="48" customWidth="1"/>
    <col min="10768" max="10768" width="5.44140625" style="48" customWidth="1"/>
    <col min="10769" max="10769" width="7.44140625" style="48" customWidth="1"/>
    <col min="10770" max="10770" width="6" style="48" customWidth="1"/>
    <col min="10771" max="10772" width="4.5546875" style="48" customWidth="1"/>
    <col min="10773" max="10773" width="5.44140625" style="48" customWidth="1"/>
    <col min="10774" max="10774" width="6.88671875" style="48" customWidth="1"/>
    <col min="10775" max="10775" width="5.88671875" style="48" customWidth="1"/>
    <col min="10776" max="10776" width="6.5546875" style="48" customWidth="1"/>
    <col min="10777" max="10780" width="5.88671875" style="48" customWidth="1"/>
    <col min="10781" max="10782" width="9.109375" style="48"/>
    <col min="10783" max="10788" width="6.109375" style="48" customWidth="1"/>
    <col min="10789" max="11017" width="9.109375" style="48"/>
    <col min="11018" max="11018" width="9.44140625" style="48" customWidth="1"/>
    <col min="11019" max="11019" width="53.5546875" style="48" customWidth="1"/>
    <col min="11020" max="11023" width="5.5546875" style="48" customWidth="1"/>
    <col min="11024" max="11024" width="5.44140625" style="48" customWidth="1"/>
    <col min="11025" max="11025" width="7.44140625" style="48" customWidth="1"/>
    <col min="11026" max="11026" width="6" style="48" customWidth="1"/>
    <col min="11027" max="11028" width="4.5546875" style="48" customWidth="1"/>
    <col min="11029" max="11029" width="5.44140625" style="48" customWidth="1"/>
    <col min="11030" max="11030" width="6.88671875" style="48" customWidth="1"/>
    <col min="11031" max="11031" width="5.88671875" style="48" customWidth="1"/>
    <col min="11032" max="11032" width="6.5546875" style="48" customWidth="1"/>
    <col min="11033" max="11036" width="5.88671875" style="48" customWidth="1"/>
    <col min="11037" max="11038" width="9.109375" style="48"/>
    <col min="11039" max="11044" width="6.109375" style="48" customWidth="1"/>
    <col min="11045" max="11273" width="9.109375" style="48"/>
    <col min="11274" max="11274" width="9.44140625" style="48" customWidth="1"/>
    <col min="11275" max="11275" width="53.5546875" style="48" customWidth="1"/>
    <col min="11276" max="11279" width="5.5546875" style="48" customWidth="1"/>
    <col min="11280" max="11280" width="5.44140625" style="48" customWidth="1"/>
    <col min="11281" max="11281" width="7.44140625" style="48" customWidth="1"/>
    <col min="11282" max="11282" width="6" style="48" customWidth="1"/>
    <col min="11283" max="11284" width="4.5546875" style="48" customWidth="1"/>
    <col min="11285" max="11285" width="5.44140625" style="48" customWidth="1"/>
    <col min="11286" max="11286" width="6.88671875" style="48" customWidth="1"/>
    <col min="11287" max="11287" width="5.88671875" style="48" customWidth="1"/>
    <col min="11288" max="11288" width="6.5546875" style="48" customWidth="1"/>
    <col min="11289" max="11292" width="5.88671875" style="48" customWidth="1"/>
    <col min="11293" max="11294" width="9.109375" style="48"/>
    <col min="11295" max="11300" width="6.109375" style="48" customWidth="1"/>
    <col min="11301" max="11529" width="9.109375" style="48"/>
    <col min="11530" max="11530" width="9.44140625" style="48" customWidth="1"/>
    <col min="11531" max="11531" width="53.5546875" style="48" customWidth="1"/>
    <col min="11532" max="11535" width="5.5546875" style="48" customWidth="1"/>
    <col min="11536" max="11536" width="5.44140625" style="48" customWidth="1"/>
    <col min="11537" max="11537" width="7.44140625" style="48" customWidth="1"/>
    <col min="11538" max="11538" width="6" style="48" customWidth="1"/>
    <col min="11539" max="11540" width="4.5546875" style="48" customWidth="1"/>
    <col min="11541" max="11541" width="5.44140625" style="48" customWidth="1"/>
    <col min="11542" max="11542" width="6.88671875" style="48" customWidth="1"/>
    <col min="11543" max="11543" width="5.88671875" style="48" customWidth="1"/>
    <col min="11544" max="11544" width="6.5546875" style="48" customWidth="1"/>
    <col min="11545" max="11548" width="5.88671875" style="48" customWidth="1"/>
    <col min="11549" max="11550" width="9.109375" style="48"/>
    <col min="11551" max="11556" width="6.109375" style="48" customWidth="1"/>
    <col min="11557" max="11785" width="9.109375" style="48"/>
    <col min="11786" max="11786" width="9.44140625" style="48" customWidth="1"/>
    <col min="11787" max="11787" width="53.5546875" style="48" customWidth="1"/>
    <col min="11788" max="11791" width="5.5546875" style="48" customWidth="1"/>
    <col min="11792" max="11792" width="5.44140625" style="48" customWidth="1"/>
    <col min="11793" max="11793" width="7.44140625" style="48" customWidth="1"/>
    <col min="11794" max="11794" width="6" style="48" customWidth="1"/>
    <col min="11795" max="11796" width="4.5546875" style="48" customWidth="1"/>
    <col min="11797" max="11797" width="5.44140625" style="48" customWidth="1"/>
    <col min="11798" max="11798" width="6.88671875" style="48" customWidth="1"/>
    <col min="11799" max="11799" width="5.88671875" style="48" customWidth="1"/>
    <col min="11800" max="11800" width="6.5546875" style="48" customWidth="1"/>
    <col min="11801" max="11804" width="5.88671875" style="48" customWidth="1"/>
    <col min="11805" max="11806" width="9.109375" style="48"/>
    <col min="11807" max="11812" width="6.109375" style="48" customWidth="1"/>
    <col min="11813" max="12041" width="9.109375" style="48"/>
    <col min="12042" max="12042" width="9.44140625" style="48" customWidth="1"/>
    <col min="12043" max="12043" width="53.5546875" style="48" customWidth="1"/>
    <col min="12044" max="12047" width="5.5546875" style="48" customWidth="1"/>
    <col min="12048" max="12048" width="5.44140625" style="48" customWidth="1"/>
    <col min="12049" max="12049" width="7.44140625" style="48" customWidth="1"/>
    <col min="12050" max="12050" width="6" style="48" customWidth="1"/>
    <col min="12051" max="12052" width="4.5546875" style="48" customWidth="1"/>
    <col min="12053" max="12053" width="5.44140625" style="48" customWidth="1"/>
    <col min="12054" max="12054" width="6.88671875" style="48" customWidth="1"/>
    <col min="12055" max="12055" width="5.88671875" style="48" customWidth="1"/>
    <col min="12056" max="12056" width="6.5546875" style="48" customWidth="1"/>
    <col min="12057" max="12060" width="5.88671875" style="48" customWidth="1"/>
    <col min="12061" max="12062" width="9.109375" style="48"/>
    <col min="12063" max="12068" width="6.109375" style="48" customWidth="1"/>
    <col min="12069" max="12297" width="9.109375" style="48"/>
    <col min="12298" max="12298" width="9.44140625" style="48" customWidth="1"/>
    <col min="12299" max="12299" width="53.5546875" style="48" customWidth="1"/>
    <col min="12300" max="12303" width="5.5546875" style="48" customWidth="1"/>
    <col min="12304" max="12304" width="5.44140625" style="48" customWidth="1"/>
    <col min="12305" max="12305" width="7.44140625" style="48" customWidth="1"/>
    <col min="12306" max="12306" width="6" style="48" customWidth="1"/>
    <col min="12307" max="12308" width="4.5546875" style="48" customWidth="1"/>
    <col min="12309" max="12309" width="5.44140625" style="48" customWidth="1"/>
    <col min="12310" max="12310" width="6.88671875" style="48" customWidth="1"/>
    <col min="12311" max="12311" width="5.88671875" style="48" customWidth="1"/>
    <col min="12312" max="12312" width="6.5546875" style="48" customWidth="1"/>
    <col min="12313" max="12316" width="5.88671875" style="48" customWidth="1"/>
    <col min="12317" max="12318" width="9.109375" style="48"/>
    <col min="12319" max="12324" width="6.109375" style="48" customWidth="1"/>
    <col min="12325" max="12553" width="9.109375" style="48"/>
    <col min="12554" max="12554" width="9.44140625" style="48" customWidth="1"/>
    <col min="12555" max="12555" width="53.5546875" style="48" customWidth="1"/>
    <col min="12556" max="12559" width="5.5546875" style="48" customWidth="1"/>
    <col min="12560" max="12560" width="5.44140625" style="48" customWidth="1"/>
    <col min="12561" max="12561" width="7.44140625" style="48" customWidth="1"/>
    <col min="12562" max="12562" width="6" style="48" customWidth="1"/>
    <col min="12563" max="12564" width="4.5546875" style="48" customWidth="1"/>
    <col min="12565" max="12565" width="5.44140625" style="48" customWidth="1"/>
    <col min="12566" max="12566" width="6.88671875" style="48" customWidth="1"/>
    <col min="12567" max="12567" width="5.88671875" style="48" customWidth="1"/>
    <col min="12568" max="12568" width="6.5546875" style="48" customWidth="1"/>
    <col min="12569" max="12572" width="5.88671875" style="48" customWidth="1"/>
    <col min="12573" max="12574" width="9.109375" style="48"/>
    <col min="12575" max="12580" width="6.109375" style="48" customWidth="1"/>
    <col min="12581" max="12809" width="9.109375" style="48"/>
    <col min="12810" max="12810" width="9.44140625" style="48" customWidth="1"/>
    <col min="12811" max="12811" width="53.5546875" style="48" customWidth="1"/>
    <col min="12812" max="12815" width="5.5546875" style="48" customWidth="1"/>
    <col min="12816" max="12816" width="5.44140625" style="48" customWidth="1"/>
    <col min="12817" max="12817" width="7.44140625" style="48" customWidth="1"/>
    <col min="12818" max="12818" width="6" style="48" customWidth="1"/>
    <col min="12819" max="12820" width="4.5546875" style="48" customWidth="1"/>
    <col min="12821" max="12821" width="5.44140625" style="48" customWidth="1"/>
    <col min="12822" max="12822" width="6.88671875" style="48" customWidth="1"/>
    <col min="12823" max="12823" width="5.88671875" style="48" customWidth="1"/>
    <col min="12824" max="12824" width="6.5546875" style="48" customWidth="1"/>
    <col min="12825" max="12828" width="5.88671875" style="48" customWidth="1"/>
    <col min="12829" max="12830" width="9.109375" style="48"/>
    <col min="12831" max="12836" width="6.109375" style="48" customWidth="1"/>
    <col min="12837" max="13065" width="9.109375" style="48"/>
    <col min="13066" max="13066" width="9.44140625" style="48" customWidth="1"/>
    <col min="13067" max="13067" width="53.5546875" style="48" customWidth="1"/>
    <col min="13068" max="13071" width="5.5546875" style="48" customWidth="1"/>
    <col min="13072" max="13072" width="5.44140625" style="48" customWidth="1"/>
    <col min="13073" max="13073" width="7.44140625" style="48" customWidth="1"/>
    <col min="13074" max="13074" width="6" style="48" customWidth="1"/>
    <col min="13075" max="13076" width="4.5546875" style="48" customWidth="1"/>
    <col min="13077" max="13077" width="5.44140625" style="48" customWidth="1"/>
    <col min="13078" max="13078" width="6.88671875" style="48" customWidth="1"/>
    <col min="13079" max="13079" width="5.88671875" style="48" customWidth="1"/>
    <col min="13080" max="13080" width="6.5546875" style="48" customWidth="1"/>
    <col min="13081" max="13084" width="5.88671875" style="48" customWidth="1"/>
    <col min="13085" max="13086" width="9.109375" style="48"/>
    <col min="13087" max="13092" width="6.109375" style="48" customWidth="1"/>
    <col min="13093" max="13321" width="9.109375" style="48"/>
    <col min="13322" max="13322" width="9.44140625" style="48" customWidth="1"/>
    <col min="13323" max="13323" width="53.5546875" style="48" customWidth="1"/>
    <col min="13324" max="13327" width="5.5546875" style="48" customWidth="1"/>
    <col min="13328" max="13328" width="5.44140625" style="48" customWidth="1"/>
    <col min="13329" max="13329" width="7.44140625" style="48" customWidth="1"/>
    <col min="13330" max="13330" width="6" style="48" customWidth="1"/>
    <col min="13331" max="13332" width="4.5546875" style="48" customWidth="1"/>
    <col min="13333" max="13333" width="5.44140625" style="48" customWidth="1"/>
    <col min="13334" max="13334" width="6.88671875" style="48" customWidth="1"/>
    <col min="13335" max="13335" width="5.88671875" style="48" customWidth="1"/>
    <col min="13336" max="13336" width="6.5546875" style="48" customWidth="1"/>
    <col min="13337" max="13340" width="5.88671875" style="48" customWidth="1"/>
    <col min="13341" max="13342" width="9.109375" style="48"/>
    <col min="13343" max="13348" width="6.109375" style="48" customWidth="1"/>
    <col min="13349" max="13577" width="9.109375" style="48"/>
    <col min="13578" max="13578" width="9.44140625" style="48" customWidth="1"/>
    <col min="13579" max="13579" width="53.5546875" style="48" customWidth="1"/>
    <col min="13580" max="13583" width="5.5546875" style="48" customWidth="1"/>
    <col min="13584" max="13584" width="5.44140625" style="48" customWidth="1"/>
    <col min="13585" max="13585" width="7.44140625" style="48" customWidth="1"/>
    <col min="13586" max="13586" width="6" style="48" customWidth="1"/>
    <col min="13587" max="13588" width="4.5546875" style="48" customWidth="1"/>
    <col min="13589" max="13589" width="5.44140625" style="48" customWidth="1"/>
    <col min="13590" max="13590" width="6.88671875" style="48" customWidth="1"/>
    <col min="13591" max="13591" width="5.88671875" style="48" customWidth="1"/>
    <col min="13592" max="13592" width="6.5546875" style="48" customWidth="1"/>
    <col min="13593" max="13596" width="5.88671875" style="48" customWidth="1"/>
    <col min="13597" max="13598" width="9.109375" style="48"/>
    <col min="13599" max="13604" width="6.109375" style="48" customWidth="1"/>
    <col min="13605" max="13833" width="9.109375" style="48"/>
    <col min="13834" max="13834" width="9.44140625" style="48" customWidth="1"/>
    <col min="13835" max="13835" width="53.5546875" style="48" customWidth="1"/>
    <col min="13836" max="13839" width="5.5546875" style="48" customWidth="1"/>
    <col min="13840" max="13840" width="5.44140625" style="48" customWidth="1"/>
    <col min="13841" max="13841" width="7.44140625" style="48" customWidth="1"/>
    <col min="13842" max="13842" width="6" style="48" customWidth="1"/>
    <col min="13843" max="13844" width="4.5546875" style="48" customWidth="1"/>
    <col min="13845" max="13845" width="5.44140625" style="48" customWidth="1"/>
    <col min="13846" max="13846" width="6.88671875" style="48" customWidth="1"/>
    <col min="13847" max="13847" width="5.88671875" style="48" customWidth="1"/>
    <col min="13848" max="13848" width="6.5546875" style="48" customWidth="1"/>
    <col min="13849" max="13852" width="5.88671875" style="48" customWidth="1"/>
    <col min="13853" max="13854" width="9.109375" style="48"/>
    <col min="13855" max="13860" width="6.109375" style="48" customWidth="1"/>
    <col min="13861" max="14089" width="9.109375" style="48"/>
    <col min="14090" max="14090" width="9.44140625" style="48" customWidth="1"/>
    <col min="14091" max="14091" width="53.5546875" style="48" customWidth="1"/>
    <col min="14092" max="14095" width="5.5546875" style="48" customWidth="1"/>
    <col min="14096" max="14096" width="5.44140625" style="48" customWidth="1"/>
    <col min="14097" max="14097" width="7.44140625" style="48" customWidth="1"/>
    <col min="14098" max="14098" width="6" style="48" customWidth="1"/>
    <col min="14099" max="14100" width="4.5546875" style="48" customWidth="1"/>
    <col min="14101" max="14101" width="5.44140625" style="48" customWidth="1"/>
    <col min="14102" max="14102" width="6.88671875" style="48" customWidth="1"/>
    <col min="14103" max="14103" width="5.88671875" style="48" customWidth="1"/>
    <col min="14104" max="14104" width="6.5546875" style="48" customWidth="1"/>
    <col min="14105" max="14108" width="5.88671875" style="48" customWidth="1"/>
    <col min="14109" max="14110" width="9.109375" style="48"/>
    <col min="14111" max="14116" width="6.109375" style="48" customWidth="1"/>
    <col min="14117" max="14345" width="9.109375" style="48"/>
    <col min="14346" max="14346" width="9.44140625" style="48" customWidth="1"/>
    <col min="14347" max="14347" width="53.5546875" style="48" customWidth="1"/>
    <col min="14348" max="14351" width="5.5546875" style="48" customWidth="1"/>
    <col min="14352" max="14352" width="5.44140625" style="48" customWidth="1"/>
    <col min="14353" max="14353" width="7.44140625" style="48" customWidth="1"/>
    <col min="14354" max="14354" width="6" style="48" customWidth="1"/>
    <col min="14355" max="14356" width="4.5546875" style="48" customWidth="1"/>
    <col min="14357" max="14357" width="5.44140625" style="48" customWidth="1"/>
    <col min="14358" max="14358" width="6.88671875" style="48" customWidth="1"/>
    <col min="14359" max="14359" width="5.88671875" style="48" customWidth="1"/>
    <col min="14360" max="14360" width="6.5546875" style="48" customWidth="1"/>
    <col min="14361" max="14364" width="5.88671875" style="48" customWidth="1"/>
    <col min="14365" max="14366" width="9.109375" style="48"/>
    <col min="14367" max="14372" width="6.109375" style="48" customWidth="1"/>
    <col min="14373" max="14601" width="9.109375" style="48"/>
    <col min="14602" max="14602" width="9.44140625" style="48" customWidth="1"/>
    <col min="14603" max="14603" width="53.5546875" style="48" customWidth="1"/>
    <col min="14604" max="14607" width="5.5546875" style="48" customWidth="1"/>
    <col min="14608" max="14608" width="5.44140625" style="48" customWidth="1"/>
    <col min="14609" max="14609" width="7.44140625" style="48" customWidth="1"/>
    <col min="14610" max="14610" width="6" style="48" customWidth="1"/>
    <col min="14611" max="14612" width="4.5546875" style="48" customWidth="1"/>
    <col min="14613" max="14613" width="5.44140625" style="48" customWidth="1"/>
    <col min="14614" max="14614" width="6.88671875" style="48" customWidth="1"/>
    <col min="14615" max="14615" width="5.88671875" style="48" customWidth="1"/>
    <col min="14616" max="14616" width="6.5546875" style="48" customWidth="1"/>
    <col min="14617" max="14620" width="5.88671875" style="48" customWidth="1"/>
    <col min="14621" max="14622" width="9.109375" style="48"/>
    <col min="14623" max="14628" width="6.109375" style="48" customWidth="1"/>
    <col min="14629" max="14857" width="9.109375" style="48"/>
    <col min="14858" max="14858" width="9.44140625" style="48" customWidth="1"/>
    <col min="14859" max="14859" width="53.5546875" style="48" customWidth="1"/>
    <col min="14860" max="14863" width="5.5546875" style="48" customWidth="1"/>
    <col min="14864" max="14864" width="5.44140625" style="48" customWidth="1"/>
    <col min="14865" max="14865" width="7.44140625" style="48" customWidth="1"/>
    <col min="14866" max="14866" width="6" style="48" customWidth="1"/>
    <col min="14867" max="14868" width="4.5546875" style="48" customWidth="1"/>
    <col min="14869" max="14869" width="5.44140625" style="48" customWidth="1"/>
    <col min="14870" max="14870" width="6.88671875" style="48" customWidth="1"/>
    <col min="14871" max="14871" width="5.88671875" style="48" customWidth="1"/>
    <col min="14872" max="14872" width="6.5546875" style="48" customWidth="1"/>
    <col min="14873" max="14876" width="5.88671875" style="48" customWidth="1"/>
    <col min="14877" max="14878" width="9.109375" style="48"/>
    <col min="14879" max="14884" width="6.109375" style="48" customWidth="1"/>
    <col min="14885" max="15113" width="9.109375" style="48"/>
    <col min="15114" max="15114" width="9.44140625" style="48" customWidth="1"/>
    <col min="15115" max="15115" width="53.5546875" style="48" customWidth="1"/>
    <col min="15116" max="15119" width="5.5546875" style="48" customWidth="1"/>
    <col min="15120" max="15120" width="5.44140625" style="48" customWidth="1"/>
    <col min="15121" max="15121" width="7.44140625" style="48" customWidth="1"/>
    <col min="15122" max="15122" width="6" style="48" customWidth="1"/>
    <col min="15123" max="15124" width="4.5546875" style="48" customWidth="1"/>
    <col min="15125" max="15125" width="5.44140625" style="48" customWidth="1"/>
    <col min="15126" max="15126" width="6.88671875" style="48" customWidth="1"/>
    <col min="15127" max="15127" width="5.88671875" style="48" customWidth="1"/>
    <col min="15128" max="15128" width="6.5546875" style="48" customWidth="1"/>
    <col min="15129" max="15132" width="5.88671875" style="48" customWidth="1"/>
    <col min="15133" max="15134" width="9.109375" style="48"/>
    <col min="15135" max="15140" width="6.109375" style="48" customWidth="1"/>
    <col min="15141" max="15369" width="9.109375" style="48"/>
    <col min="15370" max="15370" width="9.44140625" style="48" customWidth="1"/>
    <col min="15371" max="15371" width="53.5546875" style="48" customWidth="1"/>
    <col min="15372" max="15375" width="5.5546875" style="48" customWidth="1"/>
    <col min="15376" max="15376" width="5.44140625" style="48" customWidth="1"/>
    <col min="15377" max="15377" width="7.44140625" style="48" customWidth="1"/>
    <col min="15378" max="15378" width="6" style="48" customWidth="1"/>
    <col min="15379" max="15380" width="4.5546875" style="48" customWidth="1"/>
    <col min="15381" max="15381" width="5.44140625" style="48" customWidth="1"/>
    <col min="15382" max="15382" width="6.88671875" style="48" customWidth="1"/>
    <col min="15383" max="15383" width="5.88671875" style="48" customWidth="1"/>
    <col min="15384" max="15384" width="6.5546875" style="48" customWidth="1"/>
    <col min="15385" max="15388" width="5.88671875" style="48" customWidth="1"/>
    <col min="15389" max="15390" width="9.109375" style="48"/>
    <col min="15391" max="15396" width="6.109375" style="48" customWidth="1"/>
    <col min="15397" max="15625" width="9.109375" style="48"/>
    <col min="15626" max="15626" width="9.44140625" style="48" customWidth="1"/>
    <col min="15627" max="15627" width="53.5546875" style="48" customWidth="1"/>
    <col min="15628" max="15631" width="5.5546875" style="48" customWidth="1"/>
    <col min="15632" max="15632" width="5.44140625" style="48" customWidth="1"/>
    <col min="15633" max="15633" width="7.44140625" style="48" customWidth="1"/>
    <col min="15634" max="15634" width="6" style="48" customWidth="1"/>
    <col min="15635" max="15636" width="4.5546875" style="48" customWidth="1"/>
    <col min="15637" max="15637" width="5.44140625" style="48" customWidth="1"/>
    <col min="15638" max="15638" width="6.88671875" style="48" customWidth="1"/>
    <col min="15639" max="15639" width="5.88671875" style="48" customWidth="1"/>
    <col min="15640" max="15640" width="6.5546875" style="48" customWidth="1"/>
    <col min="15641" max="15644" width="5.88671875" style="48" customWidth="1"/>
    <col min="15645" max="15646" width="9.109375" style="48"/>
    <col min="15647" max="15652" width="6.109375" style="48" customWidth="1"/>
    <col min="15653" max="15881" width="9.109375" style="48"/>
    <col min="15882" max="15882" width="9.44140625" style="48" customWidth="1"/>
    <col min="15883" max="15883" width="53.5546875" style="48" customWidth="1"/>
    <col min="15884" max="15887" width="5.5546875" style="48" customWidth="1"/>
    <col min="15888" max="15888" width="5.44140625" style="48" customWidth="1"/>
    <col min="15889" max="15889" width="7.44140625" style="48" customWidth="1"/>
    <col min="15890" max="15890" width="6" style="48" customWidth="1"/>
    <col min="15891" max="15892" width="4.5546875" style="48" customWidth="1"/>
    <col min="15893" max="15893" width="5.44140625" style="48" customWidth="1"/>
    <col min="15894" max="15894" width="6.88671875" style="48" customWidth="1"/>
    <col min="15895" max="15895" width="5.88671875" style="48" customWidth="1"/>
    <col min="15896" max="15896" width="6.5546875" style="48" customWidth="1"/>
    <col min="15897" max="15900" width="5.88671875" style="48" customWidth="1"/>
    <col min="15901" max="15902" width="9.109375" style="48"/>
    <col min="15903" max="15908" width="6.109375" style="48" customWidth="1"/>
    <col min="15909" max="16137" width="9.109375" style="48"/>
    <col min="16138" max="16138" width="9.44140625" style="48" customWidth="1"/>
    <col min="16139" max="16139" width="53.5546875" style="48" customWidth="1"/>
    <col min="16140" max="16143" width="5.5546875" style="48" customWidth="1"/>
    <col min="16144" max="16144" width="5.44140625" style="48" customWidth="1"/>
    <col min="16145" max="16145" width="7.44140625" style="48" customWidth="1"/>
    <col min="16146" max="16146" width="6" style="48" customWidth="1"/>
    <col min="16147" max="16148" width="4.5546875" style="48" customWidth="1"/>
    <col min="16149" max="16149" width="5.44140625" style="48" customWidth="1"/>
    <col min="16150" max="16150" width="6.88671875" style="48" customWidth="1"/>
    <col min="16151" max="16151" width="5.88671875" style="48" customWidth="1"/>
    <col min="16152" max="16152" width="6.5546875" style="48" customWidth="1"/>
    <col min="16153" max="16156" width="5.88671875" style="48" customWidth="1"/>
    <col min="16157" max="16158" width="9.109375" style="48"/>
    <col min="16159" max="16164" width="6.109375" style="48" customWidth="1"/>
    <col min="16165" max="16384" width="9.109375" style="48"/>
  </cols>
  <sheetData>
    <row r="1" spans="1:38" ht="16.2" thickBot="1" x14ac:dyDescent="0.35">
      <c r="A1" s="929" t="s">
        <v>252</v>
      </c>
      <c r="B1" s="930"/>
      <c r="C1" s="930"/>
      <c r="D1" s="930"/>
      <c r="E1" s="930"/>
      <c r="F1" s="930"/>
      <c r="G1" s="930"/>
      <c r="H1" s="930"/>
      <c r="I1" s="930"/>
      <c r="J1" s="930"/>
      <c r="K1" s="930"/>
      <c r="L1" s="930"/>
      <c r="M1" s="930"/>
      <c r="N1" s="930"/>
      <c r="O1" s="930"/>
      <c r="P1" s="930"/>
      <c r="Q1" s="930"/>
      <c r="R1" s="930"/>
      <c r="S1" s="930"/>
      <c r="T1" s="930"/>
      <c r="U1" s="930"/>
      <c r="V1" s="930"/>
      <c r="W1" s="930"/>
      <c r="X1" s="930"/>
      <c r="Y1" s="930"/>
      <c r="Z1" s="930"/>
      <c r="AA1" s="931"/>
    </row>
    <row r="2" spans="1:38" s="478" customFormat="1" ht="38.25" customHeight="1" thickBot="1" x14ac:dyDescent="0.35">
      <c r="A2" s="932" t="s">
        <v>253</v>
      </c>
      <c r="B2" s="934" t="s">
        <v>215</v>
      </c>
      <c r="C2" s="937" t="s">
        <v>31</v>
      </c>
      <c r="D2" s="937"/>
      <c r="E2" s="937"/>
      <c r="F2" s="938"/>
      <c r="G2" s="939" t="s">
        <v>32</v>
      </c>
      <c r="H2" s="941" t="s">
        <v>33</v>
      </c>
      <c r="I2" s="942"/>
      <c r="J2" s="942"/>
      <c r="K2" s="942"/>
      <c r="L2" s="942"/>
      <c r="M2" s="942"/>
      <c r="N2" s="943"/>
      <c r="O2" s="944"/>
      <c r="P2" s="945" t="s">
        <v>251</v>
      </c>
      <c r="Q2" s="946"/>
      <c r="R2" s="946"/>
      <c r="S2" s="946"/>
      <c r="T2" s="946"/>
      <c r="U2" s="946"/>
      <c r="V2" s="946"/>
      <c r="W2" s="946"/>
      <c r="X2" s="946"/>
      <c r="Y2" s="946"/>
      <c r="Z2" s="946"/>
      <c r="AA2" s="947"/>
      <c r="AC2" s="479"/>
      <c r="AD2" s="479"/>
      <c r="AE2" s="480"/>
      <c r="AF2" s="480"/>
      <c r="AG2" s="480"/>
      <c r="AH2" s="480"/>
      <c r="AI2" s="481"/>
      <c r="AJ2" s="481"/>
    </row>
    <row r="3" spans="1:38" s="478" customFormat="1" ht="21" customHeight="1" x14ac:dyDescent="0.3">
      <c r="A3" s="933"/>
      <c r="B3" s="935"/>
      <c r="C3" s="948" t="s">
        <v>35</v>
      </c>
      <c r="D3" s="948" t="s">
        <v>36</v>
      </c>
      <c r="E3" s="924" t="s">
        <v>37</v>
      </c>
      <c r="F3" s="925"/>
      <c r="G3" s="940"/>
      <c r="H3" s="1017" t="s">
        <v>38</v>
      </c>
      <c r="I3" s="924" t="s">
        <v>39</v>
      </c>
      <c r="J3" s="924"/>
      <c r="K3" s="924"/>
      <c r="L3" s="925"/>
      <c r="M3" s="925"/>
      <c r="N3" s="1022" t="s">
        <v>254</v>
      </c>
      <c r="O3" s="1018" t="s">
        <v>40</v>
      </c>
      <c r="P3" s="1019" t="s">
        <v>41</v>
      </c>
      <c r="Q3" s="1019"/>
      <c r="R3" s="1019"/>
      <c r="S3" s="1020"/>
      <c r="T3" s="1007" t="s">
        <v>113</v>
      </c>
      <c r="U3" s="1021"/>
      <c r="V3" s="1021"/>
      <c r="W3" s="1019"/>
      <c r="X3" s="1007" t="s">
        <v>122</v>
      </c>
      <c r="Y3" s="988"/>
      <c r="Z3" s="988"/>
      <c r="AA3" s="928"/>
      <c r="AC3" s="479"/>
      <c r="AD3" s="479"/>
      <c r="AE3" s="480"/>
      <c r="AF3" s="480"/>
      <c r="AG3" s="480"/>
      <c r="AH3" s="480"/>
      <c r="AI3" s="481"/>
      <c r="AJ3" s="481"/>
    </row>
    <row r="4" spans="1:38" s="478" customFormat="1" ht="19.5" customHeight="1" thickBot="1" x14ac:dyDescent="0.35">
      <c r="A4" s="933"/>
      <c r="B4" s="935"/>
      <c r="C4" s="948"/>
      <c r="D4" s="948"/>
      <c r="E4" s="750"/>
      <c r="F4" s="31"/>
      <c r="G4" s="940"/>
      <c r="H4" s="1017"/>
      <c r="I4" s="750"/>
      <c r="J4" s="924" t="s">
        <v>44</v>
      </c>
      <c r="K4" s="924"/>
      <c r="L4" s="925"/>
      <c r="M4" s="925"/>
      <c r="N4" s="1078"/>
      <c r="O4" s="1018"/>
      <c r="P4" s="926" t="s">
        <v>255</v>
      </c>
      <c r="Q4" s="988"/>
      <c r="R4" s="926" t="s">
        <v>256</v>
      </c>
      <c r="S4" s="927"/>
      <c r="T4" s="926" t="s">
        <v>255</v>
      </c>
      <c r="U4" s="928"/>
      <c r="V4" s="927" t="s">
        <v>256</v>
      </c>
      <c r="W4" s="927"/>
      <c r="X4" s="926" t="s">
        <v>255</v>
      </c>
      <c r="Y4" s="988"/>
      <c r="Z4" s="989" t="s">
        <v>256</v>
      </c>
      <c r="AA4" s="990"/>
      <c r="AC4" s="479"/>
      <c r="AD4" s="479"/>
      <c r="AE4" s="480"/>
      <c r="AF4" s="480"/>
      <c r="AG4" s="480"/>
      <c r="AH4" s="480"/>
      <c r="AI4" s="481"/>
      <c r="AJ4" s="481"/>
    </row>
    <row r="5" spans="1:38" s="478" customFormat="1" ht="19.5" customHeight="1" thickBot="1" x14ac:dyDescent="0.35">
      <c r="A5" s="933"/>
      <c r="B5" s="935"/>
      <c r="C5" s="948"/>
      <c r="D5" s="948"/>
      <c r="E5" s="948" t="s">
        <v>175</v>
      </c>
      <c r="F5" s="949" t="s">
        <v>42</v>
      </c>
      <c r="G5" s="940"/>
      <c r="H5" s="1017"/>
      <c r="I5" s="1006" t="s">
        <v>43</v>
      </c>
      <c r="J5" s="924"/>
      <c r="K5" s="924"/>
      <c r="L5" s="925"/>
      <c r="M5" s="925"/>
      <c r="N5" s="1023"/>
      <c r="O5" s="1018"/>
      <c r="P5" s="1079" t="s">
        <v>282</v>
      </c>
      <c r="Q5" s="1080"/>
      <c r="R5" s="1079" t="s">
        <v>282</v>
      </c>
      <c r="S5" s="1080"/>
      <c r="T5" s="1079" t="s">
        <v>282</v>
      </c>
      <c r="U5" s="1080"/>
      <c r="V5" s="1079" t="s">
        <v>282</v>
      </c>
      <c r="W5" s="1080"/>
      <c r="X5" s="1079" t="s">
        <v>282</v>
      </c>
      <c r="Y5" s="1080"/>
      <c r="Z5" s="1079" t="s">
        <v>283</v>
      </c>
      <c r="AA5" s="1080"/>
      <c r="AC5" s="479"/>
      <c r="AD5" s="479"/>
      <c r="AE5" s="480"/>
      <c r="AF5" s="480"/>
      <c r="AG5" s="480"/>
      <c r="AH5" s="480"/>
      <c r="AI5" s="481"/>
      <c r="AJ5" s="481"/>
    </row>
    <row r="6" spans="1:38" s="478" customFormat="1" ht="18.75" customHeight="1" x14ac:dyDescent="0.3">
      <c r="A6" s="933"/>
      <c r="B6" s="935"/>
      <c r="C6" s="948"/>
      <c r="D6" s="948"/>
      <c r="E6" s="948"/>
      <c r="F6" s="950"/>
      <c r="G6" s="940"/>
      <c r="H6" s="1017"/>
      <c r="I6" s="1006"/>
      <c r="J6" s="1015" t="s">
        <v>45</v>
      </c>
      <c r="K6" s="1015" t="s">
        <v>46</v>
      </c>
      <c r="L6" s="1015" t="s">
        <v>250</v>
      </c>
      <c r="M6" s="1016" t="s">
        <v>47</v>
      </c>
      <c r="N6" s="1023"/>
      <c r="O6" s="1018"/>
      <c r="P6" s="985" t="s">
        <v>257</v>
      </c>
      <c r="Q6" s="994" t="s">
        <v>258</v>
      </c>
      <c r="R6" s="991" t="s">
        <v>257</v>
      </c>
      <c r="S6" s="994" t="s">
        <v>258</v>
      </c>
      <c r="T6" s="991" t="s">
        <v>257</v>
      </c>
      <c r="U6" s="1000" t="s">
        <v>258</v>
      </c>
      <c r="V6" s="1003" t="s">
        <v>257</v>
      </c>
      <c r="W6" s="1000" t="s">
        <v>258</v>
      </c>
      <c r="X6" s="1003" t="s">
        <v>257</v>
      </c>
      <c r="Y6" s="994" t="s">
        <v>258</v>
      </c>
      <c r="Z6" s="991" t="s">
        <v>257</v>
      </c>
      <c r="AA6" s="997" t="s">
        <v>258</v>
      </c>
      <c r="AC6" s="479"/>
      <c r="AD6" s="479"/>
      <c r="AE6" s="480"/>
      <c r="AF6" s="480"/>
      <c r="AG6" s="480"/>
      <c r="AH6" s="480"/>
      <c r="AI6" s="481"/>
      <c r="AJ6" s="481"/>
    </row>
    <row r="7" spans="1:38" s="478" customFormat="1" ht="19.5" customHeight="1" x14ac:dyDescent="0.3">
      <c r="A7" s="933"/>
      <c r="B7" s="935"/>
      <c r="C7" s="948"/>
      <c r="D7" s="948"/>
      <c r="E7" s="948"/>
      <c r="F7" s="950"/>
      <c r="G7" s="940"/>
      <c r="H7" s="1017"/>
      <c r="I7" s="1006"/>
      <c r="J7" s="1015"/>
      <c r="K7" s="1015"/>
      <c r="L7" s="1015"/>
      <c r="M7" s="1016"/>
      <c r="N7" s="1023"/>
      <c r="O7" s="1018"/>
      <c r="P7" s="986"/>
      <c r="Q7" s="995"/>
      <c r="R7" s="992"/>
      <c r="S7" s="995"/>
      <c r="T7" s="992"/>
      <c r="U7" s="1001"/>
      <c r="V7" s="1004"/>
      <c r="W7" s="1001"/>
      <c r="X7" s="1004"/>
      <c r="Y7" s="995"/>
      <c r="Z7" s="992"/>
      <c r="AA7" s="998"/>
      <c r="AC7" s="479"/>
      <c r="AD7" s="479"/>
      <c r="AE7" s="480"/>
      <c r="AF7" s="480"/>
      <c r="AG7" s="480"/>
      <c r="AH7" s="480"/>
      <c r="AI7" s="481"/>
      <c r="AJ7" s="481"/>
    </row>
    <row r="8" spans="1:38" s="478" customFormat="1" ht="71.25" customHeight="1" x14ac:dyDescent="0.3">
      <c r="A8" s="933"/>
      <c r="B8" s="936"/>
      <c r="C8" s="948"/>
      <c r="D8" s="948"/>
      <c r="E8" s="948"/>
      <c r="F8" s="951"/>
      <c r="G8" s="940"/>
      <c r="H8" s="1017"/>
      <c r="I8" s="1006"/>
      <c r="J8" s="1015"/>
      <c r="K8" s="1015"/>
      <c r="L8" s="1015"/>
      <c r="M8" s="1016"/>
      <c r="N8" s="1023"/>
      <c r="O8" s="1018"/>
      <c r="P8" s="987"/>
      <c r="Q8" s="996"/>
      <c r="R8" s="993"/>
      <c r="S8" s="996"/>
      <c r="T8" s="993"/>
      <c r="U8" s="1002"/>
      <c r="V8" s="1005"/>
      <c r="W8" s="1002"/>
      <c r="X8" s="1005"/>
      <c r="Y8" s="996"/>
      <c r="Z8" s="993"/>
      <c r="AA8" s="999"/>
      <c r="AC8" s="479"/>
      <c r="AD8" s="479"/>
      <c r="AE8" s="480"/>
      <c r="AF8" s="480"/>
      <c r="AG8" s="480"/>
      <c r="AH8" s="480"/>
      <c r="AI8" s="481"/>
      <c r="AJ8" s="481"/>
    </row>
    <row r="9" spans="1:38" s="482" customFormat="1" ht="14.4" thickBot="1" x14ac:dyDescent="0.35">
      <c r="A9" s="70">
        <v>1</v>
      </c>
      <c r="B9" s="56">
        <f>A9+1</f>
        <v>2</v>
      </c>
      <c r="C9" s="26">
        <f t="shared" ref="C9:T9" si="0">B9+1</f>
        <v>3</v>
      </c>
      <c r="D9" s="26">
        <f t="shared" si="0"/>
        <v>4</v>
      </c>
      <c r="E9" s="26">
        <f t="shared" si="0"/>
        <v>5</v>
      </c>
      <c r="F9" s="27">
        <f t="shared" si="0"/>
        <v>6</v>
      </c>
      <c r="G9" s="28">
        <f t="shared" si="0"/>
        <v>7</v>
      </c>
      <c r="H9" s="29">
        <f t="shared" si="0"/>
        <v>8</v>
      </c>
      <c r="I9" s="26">
        <f t="shared" si="0"/>
        <v>9</v>
      </c>
      <c r="J9" s="26">
        <f t="shared" si="0"/>
        <v>10</v>
      </c>
      <c r="K9" s="30">
        <f t="shared" si="0"/>
        <v>11</v>
      </c>
      <c r="L9" s="26">
        <v>12</v>
      </c>
      <c r="M9" s="27">
        <v>13</v>
      </c>
      <c r="N9" s="466">
        <f>M9+1</f>
        <v>14</v>
      </c>
      <c r="O9" s="466">
        <f>N9+1</f>
        <v>15</v>
      </c>
      <c r="P9" s="29">
        <v>16</v>
      </c>
      <c r="Q9" s="471">
        <v>17</v>
      </c>
      <c r="R9" s="473">
        <v>18</v>
      </c>
      <c r="S9" s="474">
        <v>19</v>
      </c>
      <c r="T9" s="469">
        <f t="shared" si="0"/>
        <v>20</v>
      </c>
      <c r="U9" s="470">
        <v>21</v>
      </c>
      <c r="V9" s="472">
        <v>22</v>
      </c>
      <c r="W9" s="470">
        <v>23</v>
      </c>
      <c r="X9" s="468">
        <v>24</v>
      </c>
      <c r="Y9" s="31">
        <v>25</v>
      </c>
      <c r="Z9" s="475">
        <v>26</v>
      </c>
      <c r="AA9" s="470">
        <v>27</v>
      </c>
      <c r="AC9" s="483"/>
      <c r="AD9" s="483"/>
      <c r="AE9" s="484"/>
      <c r="AF9" s="484"/>
      <c r="AG9" s="484"/>
      <c r="AH9" s="484"/>
      <c r="AI9" s="484"/>
      <c r="AJ9" s="484"/>
      <c r="AL9" s="478"/>
    </row>
    <row r="10" spans="1:38" s="315" customFormat="1" ht="21" customHeight="1" thickBot="1" x14ac:dyDescent="0.35">
      <c r="A10" s="1008" t="s">
        <v>273</v>
      </c>
      <c r="B10" s="1009"/>
      <c r="C10" s="1009"/>
      <c r="D10" s="1009"/>
      <c r="E10" s="1009"/>
      <c r="F10" s="1009"/>
      <c r="G10" s="1009"/>
      <c r="H10" s="1009"/>
      <c r="I10" s="1009"/>
      <c r="J10" s="1009"/>
      <c r="K10" s="1009"/>
      <c r="L10" s="1009"/>
      <c r="M10" s="1009"/>
      <c r="N10" s="1009"/>
      <c r="O10" s="1009"/>
      <c r="P10" s="1009"/>
      <c r="Q10" s="1009"/>
      <c r="R10" s="1009"/>
      <c r="S10" s="1009"/>
      <c r="T10" s="1009"/>
      <c r="U10" s="1009"/>
      <c r="V10" s="1009"/>
      <c r="W10" s="1009"/>
      <c r="X10" s="1009"/>
      <c r="Y10" s="1009"/>
      <c r="Z10" s="1009"/>
      <c r="AA10" s="1010"/>
      <c r="AC10" s="71"/>
      <c r="AD10" s="71"/>
      <c r="AE10" s="316"/>
      <c r="AF10" s="316"/>
      <c r="AG10" s="316"/>
      <c r="AH10" s="316"/>
      <c r="AI10" s="317"/>
      <c r="AJ10" s="317"/>
      <c r="AL10" s="253"/>
    </row>
    <row r="11" spans="1:38" s="486" customFormat="1" ht="21" customHeight="1" thickBot="1" x14ac:dyDescent="0.35">
      <c r="A11" s="1011" t="s">
        <v>274</v>
      </c>
      <c r="B11" s="1012"/>
      <c r="C11" s="1012"/>
      <c r="D11" s="1012"/>
      <c r="E11" s="1012"/>
      <c r="F11" s="1012"/>
      <c r="G11" s="1012"/>
      <c r="H11" s="1012"/>
      <c r="I11" s="1012"/>
      <c r="J11" s="1012"/>
      <c r="K11" s="1012"/>
      <c r="L11" s="1012"/>
      <c r="M11" s="1012"/>
      <c r="N11" s="1012"/>
      <c r="O11" s="1012"/>
      <c r="P11" s="1012"/>
      <c r="Q11" s="1012"/>
      <c r="R11" s="1012"/>
      <c r="S11" s="1012"/>
      <c r="T11" s="1012"/>
      <c r="U11" s="1013"/>
      <c r="V11" s="1013"/>
      <c r="W11" s="1013"/>
      <c r="X11" s="1013"/>
      <c r="Y11" s="1013"/>
      <c r="Z11" s="1013"/>
      <c r="AA11" s="1014"/>
      <c r="AC11" s="487"/>
      <c r="AD11" s="487"/>
      <c r="AE11" s="488" t="s">
        <v>49</v>
      </c>
      <c r="AF11" s="488" t="s">
        <v>50</v>
      </c>
      <c r="AG11" s="488" t="s">
        <v>51</v>
      </c>
      <c r="AH11" s="488" t="s">
        <v>52</v>
      </c>
      <c r="AI11" s="489" t="s">
        <v>114</v>
      </c>
      <c r="AJ11" s="489" t="s">
        <v>115</v>
      </c>
      <c r="AL11" s="253"/>
    </row>
    <row r="12" spans="1:38" s="455" customFormat="1" ht="14.4" x14ac:dyDescent="0.3">
      <c r="A12" s="490" t="s">
        <v>53</v>
      </c>
      <c r="B12" s="491" t="s">
        <v>54</v>
      </c>
      <c r="C12" s="492"/>
      <c r="D12" s="493">
        <v>4</v>
      </c>
      <c r="E12" s="492"/>
      <c r="F12" s="494"/>
      <c r="G12" s="495">
        <v>3</v>
      </c>
      <c r="H12" s="496">
        <f t="shared" ref="H12:H23" si="1">G12*30</f>
        <v>90</v>
      </c>
      <c r="I12" s="497">
        <f t="shared" ref="I12" si="2">SUM(J12:M12)</f>
        <v>30</v>
      </c>
      <c r="J12" s="498">
        <v>16</v>
      </c>
      <c r="K12" s="498"/>
      <c r="L12" s="499"/>
      <c r="M12" s="499">
        <v>14</v>
      </c>
      <c r="N12" s="500"/>
      <c r="O12" s="501">
        <f>H12-I12</f>
        <v>60</v>
      </c>
      <c r="P12" s="502"/>
      <c r="Q12" s="503"/>
      <c r="R12" s="504"/>
      <c r="S12" s="505"/>
      <c r="T12" s="506"/>
      <c r="U12" s="494"/>
      <c r="V12" s="507">
        <v>2</v>
      </c>
      <c r="W12" s="508" t="s">
        <v>271</v>
      </c>
      <c r="X12" s="503"/>
      <c r="Y12" s="494"/>
      <c r="Z12" s="509"/>
      <c r="AA12" s="510"/>
      <c r="AB12" s="511">
        <f t="shared" ref="AB12:AB23" si="3">I12/H12</f>
        <v>0.33333333333333331</v>
      </c>
      <c r="AC12" s="512"/>
      <c r="AD12" s="512"/>
      <c r="AE12" s="513"/>
      <c r="AF12" s="513"/>
      <c r="AG12" s="513"/>
      <c r="AH12" s="514">
        <v>3</v>
      </c>
      <c r="AI12" s="513"/>
      <c r="AJ12" s="513"/>
      <c r="AL12" s="253"/>
    </row>
    <row r="13" spans="1:38" s="455" customFormat="1" ht="19.5" customHeight="1" x14ac:dyDescent="0.3">
      <c r="A13" s="490" t="s">
        <v>55</v>
      </c>
      <c r="B13" s="515" t="s">
        <v>56</v>
      </c>
      <c r="C13" s="516">
        <v>1</v>
      </c>
      <c r="D13" s="516"/>
      <c r="E13" s="516"/>
      <c r="F13" s="517"/>
      <c r="G13" s="518">
        <v>4</v>
      </c>
      <c r="H13" s="496">
        <f t="shared" si="1"/>
        <v>120</v>
      </c>
      <c r="I13" s="497">
        <f>SUM(J13:M13)</f>
        <v>44</v>
      </c>
      <c r="J13" s="498">
        <v>14</v>
      </c>
      <c r="K13" s="498"/>
      <c r="L13" s="499"/>
      <c r="M13" s="499">
        <v>30</v>
      </c>
      <c r="N13" s="519">
        <v>30</v>
      </c>
      <c r="O13" s="520">
        <f>H13-I13-N13</f>
        <v>46</v>
      </c>
      <c r="P13" s="521">
        <v>3</v>
      </c>
      <c r="Q13" s="522" t="s">
        <v>269</v>
      </c>
      <c r="R13" s="523"/>
      <c r="S13" s="524"/>
      <c r="T13" s="521"/>
      <c r="U13" s="517"/>
      <c r="V13" s="525"/>
      <c r="W13" s="526"/>
      <c r="X13" s="527"/>
      <c r="Y13" s="528"/>
      <c r="Z13" s="529"/>
      <c r="AA13" s="526"/>
      <c r="AB13" s="511">
        <f t="shared" si="3"/>
        <v>0.36666666666666664</v>
      </c>
      <c r="AC13" s="512"/>
      <c r="AD13" s="512"/>
      <c r="AE13" s="513">
        <v>4</v>
      </c>
      <c r="AF13" s="513"/>
      <c r="AG13" s="513"/>
      <c r="AH13" s="513"/>
      <c r="AI13" s="513"/>
      <c r="AJ13" s="513"/>
      <c r="AL13" s="253"/>
    </row>
    <row r="14" spans="1:38" s="455" customFormat="1" ht="47.25" customHeight="1" x14ac:dyDescent="0.3">
      <c r="A14" s="490" t="s">
        <v>57</v>
      </c>
      <c r="B14" s="530" t="s">
        <v>84</v>
      </c>
      <c r="C14" s="531"/>
      <c r="D14" s="531">
        <v>2</v>
      </c>
      <c r="E14" s="531"/>
      <c r="F14" s="528"/>
      <c r="G14" s="532">
        <v>4</v>
      </c>
      <c r="H14" s="533">
        <f t="shared" si="1"/>
        <v>120</v>
      </c>
      <c r="I14" s="534">
        <f>SUM(J14:M14)</f>
        <v>44</v>
      </c>
      <c r="J14" s="535">
        <v>16</v>
      </c>
      <c r="K14" s="535"/>
      <c r="L14" s="536"/>
      <c r="M14" s="536">
        <v>28</v>
      </c>
      <c r="N14" s="519"/>
      <c r="O14" s="520">
        <f>H14-I14</f>
        <v>76</v>
      </c>
      <c r="P14" s="537"/>
      <c r="Q14" s="527"/>
      <c r="R14" s="529">
        <v>3</v>
      </c>
      <c r="S14" s="526" t="s">
        <v>269</v>
      </c>
      <c r="T14" s="537"/>
      <c r="U14" s="528"/>
      <c r="V14" s="538"/>
      <c r="W14" s="526"/>
      <c r="X14" s="527"/>
      <c r="Y14" s="528"/>
      <c r="Z14" s="529"/>
      <c r="AA14" s="526"/>
      <c r="AB14" s="511">
        <f t="shared" si="3"/>
        <v>0.36666666666666664</v>
      </c>
      <c r="AC14" s="512"/>
      <c r="AD14" s="512"/>
      <c r="AE14" s="513"/>
      <c r="AF14" s="513">
        <v>4</v>
      </c>
      <c r="AG14" s="513"/>
      <c r="AH14" s="513"/>
      <c r="AI14" s="513"/>
      <c r="AJ14" s="513"/>
      <c r="AL14" s="253"/>
    </row>
    <row r="15" spans="1:38" s="455" customFormat="1" ht="18" customHeight="1" x14ac:dyDescent="0.3">
      <c r="A15" s="490" t="s">
        <v>58</v>
      </c>
      <c r="B15" s="530" t="s">
        <v>59</v>
      </c>
      <c r="C15" s="531">
        <v>2</v>
      </c>
      <c r="D15" s="531">
        <v>1</v>
      </c>
      <c r="E15" s="531"/>
      <c r="F15" s="528"/>
      <c r="G15" s="532">
        <v>4</v>
      </c>
      <c r="H15" s="533">
        <f t="shared" si="1"/>
        <v>120</v>
      </c>
      <c r="I15" s="534">
        <f>SUM(J15:M15)</f>
        <v>44</v>
      </c>
      <c r="J15" s="535">
        <v>14</v>
      </c>
      <c r="K15" s="535"/>
      <c r="L15" s="536"/>
      <c r="M15" s="536">
        <v>30</v>
      </c>
      <c r="N15" s="519">
        <v>30</v>
      </c>
      <c r="O15" s="520">
        <f>H15-I15-N15</f>
        <v>46</v>
      </c>
      <c r="P15" s="537">
        <v>2</v>
      </c>
      <c r="Q15" s="527" t="s">
        <v>270</v>
      </c>
      <c r="R15" s="529">
        <v>1</v>
      </c>
      <c r="S15" s="526" t="s">
        <v>270</v>
      </c>
      <c r="T15" s="537"/>
      <c r="U15" s="528"/>
      <c r="V15" s="538"/>
      <c r="W15" s="526"/>
      <c r="X15" s="527"/>
      <c r="Y15" s="528"/>
      <c r="Z15" s="529"/>
      <c r="AA15" s="526"/>
      <c r="AB15" s="511">
        <f t="shared" si="3"/>
        <v>0.36666666666666664</v>
      </c>
      <c r="AC15" s="512"/>
      <c r="AD15" s="512"/>
      <c r="AE15" s="513">
        <v>2</v>
      </c>
      <c r="AF15" s="513">
        <v>2</v>
      </c>
      <c r="AG15" s="513"/>
      <c r="AH15" s="513"/>
      <c r="AI15" s="513"/>
      <c r="AJ15" s="513"/>
      <c r="AL15" s="253"/>
    </row>
    <row r="16" spans="1:38" s="455" customFormat="1" ht="14.4" x14ac:dyDescent="0.3">
      <c r="A16" s="490" t="s">
        <v>60</v>
      </c>
      <c r="B16" s="539" t="s">
        <v>153</v>
      </c>
      <c r="C16" s="531"/>
      <c r="D16" s="531">
        <v>2</v>
      </c>
      <c r="E16" s="531"/>
      <c r="F16" s="528"/>
      <c r="G16" s="532">
        <v>3</v>
      </c>
      <c r="H16" s="533">
        <f t="shared" si="1"/>
        <v>90</v>
      </c>
      <c r="I16" s="534">
        <f t="shared" ref="I16:I23" si="4">SUM(J16:M16)</f>
        <v>30</v>
      </c>
      <c r="J16" s="535">
        <v>16</v>
      </c>
      <c r="K16" s="535"/>
      <c r="L16" s="536"/>
      <c r="M16" s="536">
        <v>14</v>
      </c>
      <c r="N16" s="519"/>
      <c r="O16" s="520">
        <f>H16-I16</f>
        <v>60</v>
      </c>
      <c r="P16" s="537"/>
      <c r="Q16" s="527"/>
      <c r="R16" s="529">
        <v>2</v>
      </c>
      <c r="S16" s="526" t="s">
        <v>271</v>
      </c>
      <c r="T16" s="537"/>
      <c r="U16" s="528"/>
      <c r="V16" s="538"/>
      <c r="W16" s="526"/>
      <c r="X16" s="527"/>
      <c r="Y16" s="528"/>
      <c r="Z16" s="529"/>
      <c r="AA16" s="526"/>
      <c r="AB16" s="511">
        <f t="shared" si="3"/>
        <v>0.33333333333333331</v>
      </c>
      <c r="AC16" s="512"/>
      <c r="AD16" s="512"/>
      <c r="AE16" s="513"/>
      <c r="AF16" s="513">
        <v>3</v>
      </c>
      <c r="AG16" s="513"/>
      <c r="AH16" s="513" t="s">
        <v>116</v>
      </c>
      <c r="AI16" s="513"/>
      <c r="AJ16" s="513"/>
      <c r="AL16" s="253"/>
    </row>
    <row r="17" spans="1:38" s="542" customFormat="1" ht="34.5" customHeight="1" x14ac:dyDescent="0.3">
      <c r="A17" s="540" t="s">
        <v>61</v>
      </c>
      <c r="B17" s="530" t="s">
        <v>198</v>
      </c>
      <c r="C17" s="516"/>
      <c r="D17" s="516">
        <v>1</v>
      </c>
      <c r="E17" s="516"/>
      <c r="F17" s="517"/>
      <c r="G17" s="518">
        <v>4</v>
      </c>
      <c r="H17" s="496">
        <f t="shared" si="1"/>
        <v>120</v>
      </c>
      <c r="I17" s="497">
        <f t="shared" si="4"/>
        <v>44</v>
      </c>
      <c r="J17" s="498">
        <v>30</v>
      </c>
      <c r="K17" s="498"/>
      <c r="L17" s="499"/>
      <c r="M17" s="499">
        <v>14</v>
      </c>
      <c r="N17" s="519"/>
      <c r="O17" s="520">
        <f>H17-I17</f>
        <v>76</v>
      </c>
      <c r="P17" s="521">
        <v>3</v>
      </c>
      <c r="Q17" s="522" t="s">
        <v>269</v>
      </c>
      <c r="R17" s="523"/>
      <c r="S17" s="524"/>
      <c r="T17" s="521"/>
      <c r="U17" s="517"/>
      <c r="V17" s="525"/>
      <c r="W17" s="526"/>
      <c r="X17" s="527"/>
      <c r="Y17" s="528"/>
      <c r="Z17" s="529"/>
      <c r="AA17" s="526"/>
      <c r="AB17" s="511">
        <f t="shared" si="3"/>
        <v>0.36666666666666664</v>
      </c>
      <c r="AC17" s="512"/>
      <c r="AD17" s="512"/>
      <c r="AE17" s="513">
        <v>4</v>
      </c>
      <c r="AF17" s="541"/>
      <c r="AG17" s="541"/>
      <c r="AH17" s="541"/>
      <c r="AI17" s="541"/>
      <c r="AJ17" s="541"/>
      <c r="AL17" s="253"/>
    </row>
    <row r="18" spans="1:38" s="455" customFormat="1" ht="15.75" customHeight="1" x14ac:dyDescent="0.3">
      <c r="A18" s="490" t="s">
        <v>62</v>
      </c>
      <c r="B18" s="530" t="s">
        <v>146</v>
      </c>
      <c r="C18" s="531">
        <v>3</v>
      </c>
      <c r="D18" s="531">
        <v>1.2</v>
      </c>
      <c r="E18" s="531"/>
      <c r="F18" s="528"/>
      <c r="G18" s="532">
        <v>4</v>
      </c>
      <c r="H18" s="533">
        <f t="shared" si="1"/>
        <v>120</v>
      </c>
      <c r="I18" s="534">
        <f t="shared" si="4"/>
        <v>44</v>
      </c>
      <c r="J18" s="535"/>
      <c r="K18" s="535"/>
      <c r="L18" s="536"/>
      <c r="M18" s="536">
        <v>44</v>
      </c>
      <c r="N18" s="519">
        <v>30</v>
      </c>
      <c r="O18" s="520">
        <f>H18-I18-N18</f>
        <v>46</v>
      </c>
      <c r="P18" s="537">
        <v>1</v>
      </c>
      <c r="Q18" s="527" t="s">
        <v>272</v>
      </c>
      <c r="R18" s="529">
        <v>1</v>
      </c>
      <c r="S18" s="526" t="s">
        <v>270</v>
      </c>
      <c r="T18" s="537">
        <v>1</v>
      </c>
      <c r="U18" s="528" t="s">
        <v>272</v>
      </c>
      <c r="V18" s="538"/>
      <c r="W18" s="526"/>
      <c r="X18" s="527"/>
      <c r="Y18" s="528"/>
      <c r="Z18" s="529"/>
      <c r="AA18" s="526"/>
      <c r="AB18" s="511">
        <f t="shared" si="3"/>
        <v>0.36666666666666664</v>
      </c>
      <c r="AC18" s="512"/>
      <c r="AD18" s="512"/>
      <c r="AE18" s="513">
        <v>1</v>
      </c>
      <c r="AF18" s="513">
        <v>2</v>
      </c>
      <c r="AG18" s="513">
        <v>1</v>
      </c>
      <c r="AH18" s="513"/>
      <c r="AI18" s="513"/>
      <c r="AJ18" s="513"/>
      <c r="AL18" s="253"/>
    </row>
    <row r="19" spans="1:38" s="455" customFormat="1" ht="18" customHeight="1" x14ac:dyDescent="0.3">
      <c r="A19" s="490" t="s">
        <v>80</v>
      </c>
      <c r="B19" s="530" t="s">
        <v>112</v>
      </c>
      <c r="C19" s="531">
        <v>6</v>
      </c>
      <c r="D19" s="531">
        <v>4.5</v>
      </c>
      <c r="E19" s="531"/>
      <c r="F19" s="528"/>
      <c r="G19" s="532">
        <v>6</v>
      </c>
      <c r="H19" s="533">
        <f t="shared" si="1"/>
        <v>180</v>
      </c>
      <c r="I19" s="534">
        <f t="shared" si="4"/>
        <v>88</v>
      </c>
      <c r="J19" s="535"/>
      <c r="K19" s="535"/>
      <c r="L19" s="536"/>
      <c r="M19" s="536">
        <v>88</v>
      </c>
      <c r="N19" s="519">
        <v>30</v>
      </c>
      <c r="O19" s="520">
        <f>H19-I19-N19</f>
        <v>62</v>
      </c>
      <c r="P19" s="537"/>
      <c r="Q19" s="527"/>
      <c r="R19" s="529"/>
      <c r="S19" s="526"/>
      <c r="T19" s="537"/>
      <c r="U19" s="528"/>
      <c r="V19" s="538">
        <v>2</v>
      </c>
      <c r="W19" s="526" t="s">
        <v>270</v>
      </c>
      <c r="X19" s="527">
        <v>2</v>
      </c>
      <c r="Y19" s="528" t="s">
        <v>270</v>
      </c>
      <c r="Z19" s="529">
        <v>3</v>
      </c>
      <c r="AA19" s="526" t="s">
        <v>270</v>
      </c>
      <c r="AB19" s="511">
        <f t="shared" si="3"/>
        <v>0.48888888888888887</v>
      </c>
      <c r="AC19" s="512"/>
      <c r="AD19" s="512"/>
      <c r="AE19" s="513"/>
      <c r="AF19" s="513"/>
      <c r="AG19" s="513"/>
      <c r="AH19" s="513">
        <v>2</v>
      </c>
      <c r="AI19" s="513">
        <v>2</v>
      </c>
      <c r="AJ19" s="513">
        <v>2</v>
      </c>
      <c r="AL19" s="253"/>
    </row>
    <row r="20" spans="1:38" s="455" customFormat="1" ht="27.6" x14ac:dyDescent="0.3">
      <c r="A20" s="490" t="s">
        <v>81</v>
      </c>
      <c r="B20" s="530" t="s">
        <v>82</v>
      </c>
      <c r="C20" s="531"/>
      <c r="D20" s="531">
        <v>5</v>
      </c>
      <c r="E20" s="531"/>
      <c r="F20" s="528"/>
      <c r="G20" s="532">
        <v>3</v>
      </c>
      <c r="H20" s="533">
        <f t="shared" si="1"/>
        <v>90</v>
      </c>
      <c r="I20" s="534">
        <f t="shared" si="4"/>
        <v>30</v>
      </c>
      <c r="J20" s="535">
        <v>16</v>
      </c>
      <c r="K20" s="535"/>
      <c r="L20" s="536"/>
      <c r="M20" s="536">
        <v>14</v>
      </c>
      <c r="N20" s="543"/>
      <c r="O20" s="544">
        <f>H20-I20</f>
        <v>60</v>
      </c>
      <c r="P20" s="537"/>
      <c r="Q20" s="527"/>
      <c r="R20" s="529"/>
      <c r="S20" s="526"/>
      <c r="T20" s="537"/>
      <c r="U20" s="528"/>
      <c r="V20" s="538"/>
      <c r="W20" s="526"/>
      <c r="X20" s="527">
        <v>2</v>
      </c>
      <c r="Y20" s="528" t="s">
        <v>271</v>
      </c>
      <c r="Z20" s="529"/>
      <c r="AA20" s="526"/>
      <c r="AB20" s="511">
        <f t="shared" si="3"/>
        <v>0.33333333333333331</v>
      </c>
      <c r="AC20" s="512"/>
      <c r="AD20" s="512"/>
      <c r="AE20" s="513"/>
      <c r="AF20" s="513"/>
      <c r="AG20" s="513"/>
      <c r="AH20" s="513"/>
      <c r="AI20" s="513">
        <v>3</v>
      </c>
      <c r="AJ20" s="513"/>
      <c r="AL20" s="253"/>
    </row>
    <row r="21" spans="1:38" s="455" customFormat="1" ht="21.75" customHeight="1" x14ac:dyDescent="0.3">
      <c r="A21" s="490" t="s">
        <v>83</v>
      </c>
      <c r="B21" s="530" t="s">
        <v>152</v>
      </c>
      <c r="C21" s="531"/>
      <c r="D21" s="531">
        <v>6</v>
      </c>
      <c r="E21" s="531"/>
      <c r="F21" s="528"/>
      <c r="G21" s="532">
        <v>3</v>
      </c>
      <c r="H21" s="533">
        <f t="shared" si="1"/>
        <v>90</v>
      </c>
      <c r="I21" s="534">
        <f t="shared" si="4"/>
        <v>30</v>
      </c>
      <c r="J21" s="535">
        <v>16</v>
      </c>
      <c r="K21" s="535"/>
      <c r="L21" s="536"/>
      <c r="M21" s="536">
        <v>14</v>
      </c>
      <c r="N21" s="543"/>
      <c r="O21" s="544">
        <f>H21-I21</f>
        <v>60</v>
      </c>
      <c r="P21" s="537"/>
      <c r="Q21" s="527"/>
      <c r="R21" s="529"/>
      <c r="S21" s="526"/>
      <c r="T21" s="537"/>
      <c r="U21" s="528"/>
      <c r="V21" s="538"/>
      <c r="W21" s="526"/>
      <c r="X21" s="527"/>
      <c r="Y21" s="528"/>
      <c r="Z21" s="529">
        <v>2</v>
      </c>
      <c r="AA21" s="526" t="s">
        <v>271</v>
      </c>
      <c r="AB21" s="511">
        <f t="shared" si="3"/>
        <v>0.33333333333333331</v>
      </c>
      <c r="AC21" s="512"/>
      <c r="AD21" s="512"/>
      <c r="AE21" s="513"/>
      <c r="AF21" s="513"/>
      <c r="AG21" s="513"/>
      <c r="AH21" s="513"/>
      <c r="AI21" s="513"/>
      <c r="AJ21" s="513">
        <v>3</v>
      </c>
      <c r="AL21" s="253"/>
    </row>
    <row r="22" spans="1:38" s="561" customFormat="1" ht="30" customHeight="1" x14ac:dyDescent="0.3">
      <c r="A22" s="490" t="s">
        <v>85</v>
      </c>
      <c r="B22" s="545" t="s">
        <v>86</v>
      </c>
      <c r="C22" s="546"/>
      <c r="D22" s="546">
        <v>3</v>
      </c>
      <c r="E22" s="546"/>
      <c r="F22" s="503"/>
      <c r="G22" s="495">
        <v>3</v>
      </c>
      <c r="H22" s="547">
        <f t="shared" si="1"/>
        <v>90</v>
      </c>
      <c r="I22" s="492">
        <f t="shared" si="4"/>
        <v>30</v>
      </c>
      <c r="J22" s="548">
        <v>16</v>
      </c>
      <c r="K22" s="549"/>
      <c r="L22" s="548"/>
      <c r="M22" s="643">
        <v>14</v>
      </c>
      <c r="N22" s="550"/>
      <c r="O22" s="520">
        <f>H22-I22</f>
        <v>60</v>
      </c>
      <c r="P22" s="503"/>
      <c r="Q22" s="551"/>
      <c r="R22" s="552"/>
      <c r="S22" s="553"/>
      <c r="T22" s="554">
        <v>2</v>
      </c>
      <c r="U22" s="555" t="s">
        <v>271</v>
      </c>
      <c r="V22" s="556"/>
      <c r="W22" s="557"/>
      <c r="X22" s="503"/>
      <c r="Y22" s="558"/>
      <c r="Z22" s="559"/>
      <c r="AA22" s="560"/>
      <c r="AB22" s="511">
        <f t="shared" si="3"/>
        <v>0.33333333333333331</v>
      </c>
      <c r="AC22" s="512"/>
      <c r="AD22" s="512"/>
      <c r="AE22" s="513"/>
      <c r="AF22" s="513"/>
      <c r="AG22" s="513">
        <v>3</v>
      </c>
      <c r="AH22" s="513"/>
      <c r="AI22" s="513"/>
      <c r="AJ22" s="513"/>
      <c r="AL22" s="253"/>
    </row>
    <row r="23" spans="1:38" s="561" customFormat="1" ht="21" customHeight="1" thickBot="1" x14ac:dyDescent="0.35">
      <c r="A23" s="490" t="s">
        <v>123</v>
      </c>
      <c r="B23" s="545" t="s">
        <v>147</v>
      </c>
      <c r="C23" s="546"/>
      <c r="D23" s="493" t="s">
        <v>243</v>
      </c>
      <c r="E23" s="546"/>
      <c r="F23" s="503"/>
      <c r="G23" s="562">
        <v>3</v>
      </c>
      <c r="H23" s="563">
        <f t="shared" si="1"/>
        <v>90</v>
      </c>
      <c r="I23" s="564">
        <f t="shared" si="4"/>
        <v>60</v>
      </c>
      <c r="J23" s="435">
        <v>36</v>
      </c>
      <c r="K23" s="435"/>
      <c r="L23" s="436"/>
      <c r="M23" s="436">
        <v>24</v>
      </c>
      <c r="N23" s="565"/>
      <c r="O23" s="566">
        <f>H23-I23</f>
        <v>30</v>
      </c>
      <c r="P23" s="563">
        <v>4</v>
      </c>
      <c r="Q23" s="567" t="s">
        <v>271</v>
      </c>
      <c r="R23" s="568"/>
      <c r="S23" s="569"/>
      <c r="T23" s="570"/>
      <c r="U23" s="571"/>
      <c r="V23" s="572"/>
      <c r="W23" s="573"/>
      <c r="X23" s="503"/>
      <c r="Y23" s="558"/>
      <c r="Z23" s="559"/>
      <c r="AA23" s="560"/>
      <c r="AB23" s="574">
        <f t="shared" si="3"/>
        <v>0.66666666666666663</v>
      </c>
      <c r="AC23" s="512"/>
      <c r="AD23" s="512"/>
      <c r="AE23" s="514">
        <v>3</v>
      </c>
      <c r="AF23" s="513"/>
      <c r="AG23" s="513"/>
      <c r="AH23" s="513"/>
      <c r="AI23" s="513"/>
      <c r="AJ23" s="513"/>
      <c r="AL23" s="253"/>
    </row>
    <row r="24" spans="1:38" s="476" customFormat="1" ht="19.5" customHeight="1" thickBot="1" x14ac:dyDescent="0.35">
      <c r="A24" s="952" t="s">
        <v>201</v>
      </c>
      <c r="B24" s="953"/>
      <c r="C24" s="575">
        <v>4</v>
      </c>
      <c r="D24" s="576">
        <v>13</v>
      </c>
      <c r="E24" s="576">
        <v>0</v>
      </c>
      <c r="F24" s="575">
        <v>0</v>
      </c>
      <c r="G24" s="577">
        <f>SUM(G12:G23)</f>
        <v>44</v>
      </c>
      <c r="H24" s="578">
        <f>SUM(H12:H23)</f>
        <v>1320</v>
      </c>
      <c r="I24" s="579">
        <f>SUM(I12:I23)</f>
        <v>518</v>
      </c>
      <c r="J24" s="579">
        <f>SUM(J12:J23)</f>
        <v>190</v>
      </c>
      <c r="K24" s="579">
        <f t="shared" ref="K24" si="5">SUM(K12:K23)</f>
        <v>0</v>
      </c>
      <c r="L24" s="578"/>
      <c r="M24" s="582">
        <f t="shared" ref="M24:N24" si="6">SUM(M12:M23)</f>
        <v>328</v>
      </c>
      <c r="N24" s="580">
        <f t="shared" si="6"/>
        <v>120</v>
      </c>
      <c r="O24" s="581">
        <f>SUM(O12:O23)</f>
        <v>682</v>
      </c>
      <c r="P24" s="578">
        <f>SUM(P12:P23)</f>
        <v>13</v>
      </c>
      <c r="Q24" s="582">
        <v>14</v>
      </c>
      <c r="R24" s="583">
        <f>SUM(R12:R23)</f>
        <v>7</v>
      </c>
      <c r="S24" s="582">
        <v>11</v>
      </c>
      <c r="T24" s="584">
        <f>SUM(T12:T23)</f>
        <v>3</v>
      </c>
      <c r="U24" s="585">
        <v>4</v>
      </c>
      <c r="V24" s="580">
        <f>SUM(V12:V23)</f>
        <v>4</v>
      </c>
      <c r="W24" s="582">
        <v>5</v>
      </c>
      <c r="X24" s="584">
        <f>SUM(X12:X23)</f>
        <v>4</v>
      </c>
      <c r="Y24" s="585">
        <v>5</v>
      </c>
      <c r="Z24" s="580">
        <f>SUM(Z12:Z23)</f>
        <v>5</v>
      </c>
      <c r="AA24" s="582">
        <v>5</v>
      </c>
      <c r="AC24" s="477"/>
      <c r="AD24" s="477"/>
      <c r="AE24" s="586"/>
      <c r="AF24" s="586"/>
      <c r="AG24" s="587"/>
      <c r="AH24" s="586"/>
      <c r="AI24" s="588"/>
      <c r="AJ24" s="588"/>
      <c r="AL24" s="253"/>
    </row>
    <row r="25" spans="1:38" s="589" customFormat="1" ht="20.25" customHeight="1" thickBot="1" x14ac:dyDescent="0.35">
      <c r="A25" s="954" t="s">
        <v>117</v>
      </c>
      <c r="B25" s="955"/>
      <c r="C25" s="955"/>
      <c r="D25" s="955"/>
      <c r="E25" s="955"/>
      <c r="F25" s="955"/>
      <c r="G25" s="955"/>
      <c r="H25" s="955"/>
      <c r="I25" s="955"/>
      <c r="J25" s="955"/>
      <c r="K25" s="955"/>
      <c r="L25" s="955"/>
      <c r="M25" s="955"/>
      <c r="N25" s="955"/>
      <c r="O25" s="955"/>
      <c r="P25" s="955"/>
      <c r="Q25" s="955"/>
      <c r="R25" s="955"/>
      <c r="S25" s="955"/>
      <c r="T25" s="955"/>
      <c r="U25" s="955"/>
      <c r="V25" s="955"/>
      <c r="W25" s="955"/>
      <c r="X25" s="955"/>
      <c r="Y25" s="955"/>
      <c r="Z25" s="955"/>
      <c r="AA25" s="956"/>
      <c r="AC25" s="590"/>
      <c r="AD25" s="590"/>
      <c r="AE25" s="586"/>
      <c r="AF25" s="586"/>
      <c r="AG25" s="586"/>
      <c r="AH25" s="586"/>
      <c r="AI25" s="586"/>
      <c r="AJ25" s="586"/>
      <c r="AL25" s="253"/>
    </row>
    <row r="26" spans="1:38" s="486" customFormat="1" ht="18.75" customHeight="1" thickBot="1" x14ac:dyDescent="0.35">
      <c r="A26" s="962" t="s">
        <v>202</v>
      </c>
      <c r="B26" s="963"/>
      <c r="C26" s="963"/>
      <c r="D26" s="963"/>
      <c r="E26" s="963"/>
      <c r="F26" s="963"/>
      <c r="G26" s="963"/>
      <c r="H26" s="963"/>
      <c r="I26" s="963"/>
      <c r="J26" s="963"/>
      <c r="K26" s="963"/>
      <c r="L26" s="963"/>
      <c r="M26" s="963"/>
      <c r="N26" s="963"/>
      <c r="O26" s="964"/>
      <c r="P26" s="963"/>
      <c r="Q26" s="963"/>
      <c r="R26" s="963"/>
      <c r="S26" s="963"/>
      <c r="T26" s="963"/>
      <c r="U26" s="963"/>
      <c r="V26" s="963"/>
      <c r="W26" s="963"/>
      <c r="X26" s="963"/>
      <c r="Y26" s="963"/>
      <c r="Z26" s="963"/>
      <c r="AA26" s="965"/>
      <c r="AC26" s="487"/>
      <c r="AD26" s="487"/>
      <c r="AE26" s="488"/>
      <c r="AF26" s="488"/>
      <c r="AG26" s="488"/>
      <c r="AH26" s="488"/>
      <c r="AI26" s="591"/>
      <c r="AJ26" s="591"/>
      <c r="AL26" s="253"/>
    </row>
    <row r="27" spans="1:38" s="561" customFormat="1" ht="18" customHeight="1" x14ac:dyDescent="0.3">
      <c r="A27" s="559" t="s">
        <v>63</v>
      </c>
      <c r="B27" s="592" t="s">
        <v>148</v>
      </c>
      <c r="C27" s="503"/>
      <c r="D27" s="546">
        <v>1</v>
      </c>
      <c r="E27" s="546"/>
      <c r="F27" s="503"/>
      <c r="G27" s="495">
        <v>4</v>
      </c>
      <c r="H27" s="547">
        <f t="shared" ref="H27:H44" si="7">G27*30</f>
        <v>120</v>
      </c>
      <c r="I27" s="492">
        <f t="shared" ref="I27:I36" si="8">SUM(J27:M27)</f>
        <v>44</v>
      </c>
      <c r="J27" s="548">
        <v>30</v>
      </c>
      <c r="K27" s="549"/>
      <c r="L27" s="548"/>
      <c r="M27" s="657">
        <v>14</v>
      </c>
      <c r="N27" s="593"/>
      <c r="O27" s="594">
        <f>H27-I27</f>
        <v>76</v>
      </c>
      <c r="P27" s="504">
        <v>3</v>
      </c>
      <c r="Q27" s="647" t="s">
        <v>269</v>
      </c>
      <c r="R27" s="504"/>
      <c r="S27" s="505"/>
      <c r="T27" s="649"/>
      <c r="U27" s="647"/>
      <c r="V27" s="504"/>
      <c r="W27" s="505"/>
      <c r="X27" s="649"/>
      <c r="Y27" s="647"/>
      <c r="Z27" s="504"/>
      <c r="AA27" s="505"/>
      <c r="AB27" s="511">
        <f t="shared" ref="AB27:AB43" si="9">I27/H27</f>
        <v>0.36666666666666664</v>
      </c>
      <c r="AC27" s="512"/>
      <c r="AD27" s="512"/>
      <c r="AE27" s="513">
        <v>4</v>
      </c>
      <c r="AF27" s="513"/>
      <c r="AG27" s="513"/>
      <c r="AH27" s="513"/>
      <c r="AI27" s="513"/>
      <c r="AJ27" s="513"/>
      <c r="AL27" s="253"/>
    </row>
    <row r="28" spans="1:38" s="561" customFormat="1" ht="18" customHeight="1" x14ac:dyDescent="0.3">
      <c r="A28" s="559" t="s">
        <v>64</v>
      </c>
      <c r="B28" s="595" t="s">
        <v>140</v>
      </c>
      <c r="C28" s="555">
        <v>1</v>
      </c>
      <c r="D28" s="513"/>
      <c r="E28" s="513"/>
      <c r="F28" s="555"/>
      <c r="G28" s="596">
        <v>4</v>
      </c>
      <c r="H28" s="597">
        <f t="shared" ref="H28:H34" si="10">G28*30</f>
        <v>120</v>
      </c>
      <c r="I28" s="598">
        <f t="shared" ref="I28:I34" si="11">SUM(J28:M28)</f>
        <v>44</v>
      </c>
      <c r="J28" s="599">
        <v>30</v>
      </c>
      <c r="K28" s="600"/>
      <c r="L28" s="599"/>
      <c r="M28" s="643">
        <v>14</v>
      </c>
      <c r="N28" s="601">
        <v>30</v>
      </c>
      <c r="O28" s="602">
        <f t="shared" ref="O28:O48" si="12">H28-I28</f>
        <v>76</v>
      </c>
      <c r="P28" s="556">
        <v>3</v>
      </c>
      <c r="Q28" s="551" t="s">
        <v>269</v>
      </c>
      <c r="R28" s="556"/>
      <c r="S28" s="553"/>
      <c r="T28" s="554"/>
      <c r="U28" s="551"/>
      <c r="V28" s="556"/>
      <c r="W28" s="553"/>
      <c r="X28" s="554"/>
      <c r="Y28" s="551"/>
      <c r="Z28" s="556"/>
      <c r="AA28" s="553"/>
      <c r="AB28" s="511">
        <f t="shared" si="9"/>
        <v>0.36666666666666664</v>
      </c>
      <c r="AC28" s="512"/>
      <c r="AD28" s="512"/>
      <c r="AE28" s="514">
        <v>4</v>
      </c>
      <c r="AF28" s="513"/>
      <c r="AG28" s="513"/>
      <c r="AH28" s="513"/>
      <c r="AI28" s="513"/>
      <c r="AJ28" s="513"/>
      <c r="AL28" s="253"/>
    </row>
    <row r="29" spans="1:38" s="561" customFormat="1" ht="18" customHeight="1" x14ac:dyDescent="0.3">
      <c r="A29" s="559" t="s">
        <v>65</v>
      </c>
      <c r="B29" s="592" t="s">
        <v>124</v>
      </c>
      <c r="C29" s="503"/>
      <c r="D29" s="546">
        <v>1</v>
      </c>
      <c r="E29" s="546"/>
      <c r="F29" s="503"/>
      <c r="G29" s="495">
        <v>5</v>
      </c>
      <c r="H29" s="547">
        <f t="shared" si="10"/>
        <v>150</v>
      </c>
      <c r="I29" s="492">
        <f t="shared" si="11"/>
        <v>60</v>
      </c>
      <c r="J29" s="548"/>
      <c r="K29" s="549"/>
      <c r="L29" s="548"/>
      <c r="M29" s="658">
        <v>60</v>
      </c>
      <c r="N29" s="603"/>
      <c r="O29" s="602">
        <f t="shared" si="12"/>
        <v>90</v>
      </c>
      <c r="P29" s="556">
        <v>4</v>
      </c>
      <c r="Q29" s="551" t="s">
        <v>275</v>
      </c>
      <c r="R29" s="556"/>
      <c r="S29" s="553"/>
      <c r="T29" s="554"/>
      <c r="U29" s="551"/>
      <c r="V29" s="556"/>
      <c r="W29" s="553"/>
      <c r="X29" s="554"/>
      <c r="Y29" s="551"/>
      <c r="Z29" s="556"/>
      <c r="AA29" s="553"/>
      <c r="AB29" s="511">
        <f t="shared" si="9"/>
        <v>0.4</v>
      </c>
      <c r="AC29" s="512"/>
      <c r="AD29" s="512"/>
      <c r="AE29" s="513">
        <v>5</v>
      </c>
      <c r="AF29" s="513"/>
      <c r="AG29" s="513"/>
      <c r="AH29" s="513"/>
      <c r="AI29" s="513"/>
      <c r="AJ29" s="513"/>
      <c r="AL29" s="476"/>
    </row>
    <row r="30" spans="1:38" s="561" customFormat="1" ht="18" customHeight="1" x14ac:dyDescent="0.3">
      <c r="A30" s="559" t="s">
        <v>66</v>
      </c>
      <c r="B30" s="592" t="s">
        <v>149</v>
      </c>
      <c r="C30" s="563">
        <v>2</v>
      </c>
      <c r="D30" s="546"/>
      <c r="E30" s="546"/>
      <c r="F30" s="503"/>
      <c r="G30" s="495">
        <v>4</v>
      </c>
      <c r="H30" s="597">
        <f t="shared" si="10"/>
        <v>120</v>
      </c>
      <c r="I30" s="604">
        <v>44</v>
      </c>
      <c r="J30" s="548">
        <v>14</v>
      </c>
      <c r="K30" s="549"/>
      <c r="L30" s="548"/>
      <c r="M30" s="658">
        <v>30</v>
      </c>
      <c r="N30" s="603">
        <v>30</v>
      </c>
      <c r="O30" s="602">
        <f t="shared" si="12"/>
        <v>76</v>
      </c>
      <c r="P30" s="556"/>
      <c r="Q30" s="551"/>
      <c r="R30" s="556">
        <v>3</v>
      </c>
      <c r="S30" s="651" t="s">
        <v>269</v>
      </c>
      <c r="T30" s="554"/>
      <c r="U30" s="551"/>
      <c r="V30" s="556"/>
      <c r="W30" s="553"/>
      <c r="X30" s="554"/>
      <c r="Y30" s="551"/>
      <c r="Z30" s="556"/>
      <c r="AA30" s="553"/>
      <c r="AB30" s="511">
        <f t="shared" si="9"/>
        <v>0.36666666666666664</v>
      </c>
      <c r="AC30" s="512"/>
      <c r="AD30" s="512"/>
      <c r="AE30" s="513"/>
      <c r="AF30" s="513">
        <v>4</v>
      </c>
      <c r="AG30" s="513"/>
      <c r="AH30" s="513"/>
      <c r="AI30" s="513"/>
      <c r="AJ30" s="513"/>
      <c r="AL30" s="476"/>
    </row>
    <row r="31" spans="1:38" s="561" customFormat="1" ht="18" customHeight="1" x14ac:dyDescent="0.3">
      <c r="A31" s="559" t="s">
        <v>67</v>
      </c>
      <c r="B31" s="595" t="s">
        <v>138</v>
      </c>
      <c r="C31" s="555">
        <v>2</v>
      </c>
      <c r="D31" s="513"/>
      <c r="E31" s="513"/>
      <c r="F31" s="555"/>
      <c r="G31" s="605">
        <v>6</v>
      </c>
      <c r="H31" s="597">
        <f t="shared" si="10"/>
        <v>180</v>
      </c>
      <c r="I31" s="598">
        <f t="shared" si="11"/>
        <v>90</v>
      </c>
      <c r="J31" s="599">
        <v>34</v>
      </c>
      <c r="K31" s="600"/>
      <c r="L31" s="599"/>
      <c r="M31" s="643">
        <v>56</v>
      </c>
      <c r="N31" s="601">
        <v>30</v>
      </c>
      <c r="O31" s="602">
        <f t="shared" si="12"/>
        <v>90</v>
      </c>
      <c r="P31" s="556"/>
      <c r="Q31" s="551"/>
      <c r="R31" s="556">
        <v>6</v>
      </c>
      <c r="S31" s="553" t="s">
        <v>276</v>
      </c>
      <c r="T31" s="554"/>
      <c r="U31" s="551"/>
      <c r="V31" s="556"/>
      <c r="W31" s="553"/>
      <c r="X31" s="554"/>
      <c r="Y31" s="551"/>
      <c r="Z31" s="556"/>
      <c r="AA31" s="553"/>
      <c r="AB31" s="511">
        <f t="shared" si="9"/>
        <v>0.5</v>
      </c>
      <c r="AC31" s="512"/>
      <c r="AD31" s="512"/>
      <c r="AE31" s="513"/>
      <c r="AF31" s="514">
        <v>6</v>
      </c>
      <c r="AG31" s="513"/>
      <c r="AH31" s="513"/>
      <c r="AI31" s="513"/>
      <c r="AJ31" s="513"/>
      <c r="AL31" s="476"/>
    </row>
    <row r="32" spans="1:38" s="561" customFormat="1" ht="18" customHeight="1" x14ac:dyDescent="0.3">
      <c r="A32" s="559" t="s">
        <v>68</v>
      </c>
      <c r="B32" s="595" t="s">
        <v>139</v>
      </c>
      <c r="C32" s="555">
        <v>2</v>
      </c>
      <c r="D32" s="513"/>
      <c r="E32" s="513"/>
      <c r="F32" s="555"/>
      <c r="G32" s="596">
        <v>6</v>
      </c>
      <c r="H32" s="597">
        <f t="shared" si="10"/>
        <v>180</v>
      </c>
      <c r="I32" s="598">
        <f t="shared" si="11"/>
        <v>74</v>
      </c>
      <c r="J32" s="599">
        <v>20</v>
      </c>
      <c r="K32" s="600"/>
      <c r="L32" s="599"/>
      <c r="M32" s="643">
        <v>54</v>
      </c>
      <c r="N32" s="603">
        <v>30</v>
      </c>
      <c r="O32" s="602">
        <f t="shared" si="12"/>
        <v>106</v>
      </c>
      <c r="P32" s="556"/>
      <c r="Q32" s="551"/>
      <c r="R32" s="556">
        <v>5</v>
      </c>
      <c r="S32" s="553" t="s">
        <v>276</v>
      </c>
      <c r="T32" s="554"/>
      <c r="U32" s="551"/>
      <c r="V32" s="556"/>
      <c r="W32" s="553"/>
      <c r="X32" s="554"/>
      <c r="Y32" s="551"/>
      <c r="Z32" s="556"/>
      <c r="AA32" s="553"/>
      <c r="AB32" s="511">
        <f t="shared" si="9"/>
        <v>0.41111111111111109</v>
      </c>
      <c r="AC32" s="512"/>
      <c r="AD32" s="512"/>
      <c r="AE32" s="513"/>
      <c r="AF32" s="513">
        <v>6</v>
      </c>
      <c r="AG32" s="513"/>
      <c r="AH32" s="513"/>
      <c r="AI32" s="513"/>
      <c r="AJ32" s="513"/>
      <c r="AL32" s="476"/>
    </row>
    <row r="33" spans="1:38" s="561" customFormat="1" ht="18" customHeight="1" x14ac:dyDescent="0.3">
      <c r="A33" s="559" t="s">
        <v>69</v>
      </c>
      <c r="B33" s="595" t="s">
        <v>142</v>
      </c>
      <c r="C33" s="555">
        <v>4</v>
      </c>
      <c r="D33" s="514">
        <v>3</v>
      </c>
      <c r="E33" s="513"/>
      <c r="F33" s="555"/>
      <c r="G33" s="605">
        <v>10</v>
      </c>
      <c r="H33" s="597">
        <f t="shared" si="10"/>
        <v>300</v>
      </c>
      <c r="I33" s="598">
        <f t="shared" si="11"/>
        <v>112</v>
      </c>
      <c r="J33" s="599">
        <v>42</v>
      </c>
      <c r="K33" s="600"/>
      <c r="L33" s="599"/>
      <c r="M33" s="643">
        <v>70</v>
      </c>
      <c r="N33" s="603">
        <v>30</v>
      </c>
      <c r="O33" s="602">
        <f t="shared" si="12"/>
        <v>188</v>
      </c>
      <c r="P33" s="556"/>
      <c r="Q33" s="551"/>
      <c r="R33" s="556"/>
      <c r="S33" s="651"/>
      <c r="T33" s="554">
        <v>5</v>
      </c>
      <c r="U33" s="551" t="s">
        <v>276</v>
      </c>
      <c r="V33" s="556">
        <v>2.5</v>
      </c>
      <c r="W33" s="651" t="s">
        <v>269</v>
      </c>
      <c r="X33" s="554"/>
      <c r="Y33" s="551"/>
      <c r="Z33" s="556"/>
      <c r="AA33" s="553"/>
      <c r="AB33" s="511">
        <f t="shared" si="9"/>
        <v>0.37333333333333335</v>
      </c>
      <c r="AC33" s="512"/>
      <c r="AD33" s="512"/>
      <c r="AE33" s="513"/>
      <c r="AF33" s="514"/>
      <c r="AG33" s="514">
        <v>6</v>
      </c>
      <c r="AH33" s="514">
        <v>4</v>
      </c>
      <c r="AI33" s="513"/>
      <c r="AJ33" s="513"/>
      <c r="AL33" s="476"/>
    </row>
    <row r="34" spans="1:38" s="561" customFormat="1" ht="18" customHeight="1" x14ac:dyDescent="0.3">
      <c r="A34" s="559" t="s">
        <v>70</v>
      </c>
      <c r="B34" s="595" t="s">
        <v>141</v>
      </c>
      <c r="C34" s="555">
        <v>4</v>
      </c>
      <c r="D34" s="514">
        <v>3</v>
      </c>
      <c r="E34" s="513"/>
      <c r="F34" s="555"/>
      <c r="G34" s="605">
        <v>10</v>
      </c>
      <c r="H34" s="597">
        <f t="shared" si="10"/>
        <v>300</v>
      </c>
      <c r="I34" s="598">
        <f t="shared" si="11"/>
        <v>112</v>
      </c>
      <c r="J34" s="599">
        <v>42</v>
      </c>
      <c r="K34" s="600"/>
      <c r="L34" s="599"/>
      <c r="M34" s="643">
        <v>70</v>
      </c>
      <c r="N34" s="601">
        <v>30</v>
      </c>
      <c r="O34" s="602">
        <f t="shared" si="12"/>
        <v>188</v>
      </c>
      <c r="P34" s="556"/>
      <c r="Q34" s="551"/>
      <c r="R34" s="556"/>
      <c r="S34" s="651"/>
      <c r="T34" s="554">
        <v>5</v>
      </c>
      <c r="U34" s="551" t="s">
        <v>276</v>
      </c>
      <c r="V34" s="556">
        <v>2.5</v>
      </c>
      <c r="W34" s="651" t="s">
        <v>269</v>
      </c>
      <c r="X34" s="554"/>
      <c r="Y34" s="551"/>
      <c r="Z34" s="556"/>
      <c r="AA34" s="553"/>
      <c r="AB34" s="511">
        <f t="shared" si="9"/>
        <v>0.37333333333333335</v>
      </c>
      <c r="AC34" s="512"/>
      <c r="AD34" s="512"/>
      <c r="AE34" s="513"/>
      <c r="AF34" s="514"/>
      <c r="AG34" s="514">
        <v>6</v>
      </c>
      <c r="AH34" s="514">
        <v>4</v>
      </c>
      <c r="AI34" s="513"/>
      <c r="AJ34" s="513"/>
      <c r="AL34" s="476"/>
    </row>
    <row r="35" spans="1:38" s="561" customFormat="1" ht="18" customHeight="1" x14ac:dyDescent="0.3">
      <c r="A35" s="559" t="s">
        <v>71</v>
      </c>
      <c r="B35" s="595" t="s">
        <v>125</v>
      </c>
      <c r="C35" s="555">
        <v>3</v>
      </c>
      <c r="D35" s="513"/>
      <c r="E35" s="513"/>
      <c r="F35" s="555"/>
      <c r="G35" s="605">
        <v>6</v>
      </c>
      <c r="H35" s="597">
        <f>G35*30</f>
        <v>180</v>
      </c>
      <c r="I35" s="598">
        <f>SUM(J35:M35)</f>
        <v>68</v>
      </c>
      <c r="J35" s="599">
        <v>34</v>
      </c>
      <c r="K35" s="600"/>
      <c r="L35" s="599"/>
      <c r="M35" s="643">
        <v>34</v>
      </c>
      <c r="N35" s="601">
        <v>30</v>
      </c>
      <c r="O35" s="602">
        <f t="shared" si="12"/>
        <v>112</v>
      </c>
      <c r="P35" s="556"/>
      <c r="Q35" s="551"/>
      <c r="R35" s="556"/>
      <c r="S35" s="553"/>
      <c r="T35" s="554">
        <v>4.5</v>
      </c>
      <c r="U35" s="551" t="s">
        <v>276</v>
      </c>
      <c r="V35" s="556"/>
      <c r="W35" s="553"/>
      <c r="X35" s="554"/>
      <c r="Y35" s="551"/>
      <c r="Z35" s="556"/>
      <c r="AA35" s="553"/>
      <c r="AB35" s="511">
        <f t="shared" si="9"/>
        <v>0.37777777777777777</v>
      </c>
      <c r="AC35" s="512"/>
      <c r="AD35" s="512"/>
      <c r="AE35" s="513"/>
      <c r="AF35" s="513"/>
      <c r="AG35" s="513">
        <v>6</v>
      </c>
      <c r="AH35" s="513"/>
      <c r="AI35" s="513"/>
      <c r="AJ35" s="513"/>
      <c r="AL35" s="476"/>
    </row>
    <row r="36" spans="1:38" s="561" customFormat="1" ht="18" customHeight="1" x14ac:dyDescent="0.3">
      <c r="A36" s="559" t="s">
        <v>72</v>
      </c>
      <c r="B36" s="595" t="s">
        <v>126</v>
      </c>
      <c r="C36" s="555"/>
      <c r="D36" s="513">
        <v>4</v>
      </c>
      <c r="E36" s="513"/>
      <c r="F36" s="555"/>
      <c r="G36" s="605">
        <v>5</v>
      </c>
      <c r="H36" s="597">
        <f t="shared" si="7"/>
        <v>150</v>
      </c>
      <c r="I36" s="598">
        <f t="shared" si="8"/>
        <v>60</v>
      </c>
      <c r="J36" s="599"/>
      <c r="K36" s="600"/>
      <c r="L36" s="599"/>
      <c r="M36" s="643">
        <v>60</v>
      </c>
      <c r="N36" s="601"/>
      <c r="O36" s="602">
        <f t="shared" si="12"/>
        <v>90</v>
      </c>
      <c r="P36" s="556"/>
      <c r="Q36" s="551"/>
      <c r="R36" s="556"/>
      <c r="S36" s="553"/>
      <c r="T36" s="554"/>
      <c r="U36" s="551"/>
      <c r="V36" s="556">
        <v>4</v>
      </c>
      <c r="W36" s="553" t="s">
        <v>275</v>
      </c>
      <c r="X36" s="554"/>
      <c r="Y36" s="551"/>
      <c r="Z36" s="556"/>
      <c r="AA36" s="553"/>
      <c r="AB36" s="511">
        <f t="shared" si="9"/>
        <v>0.4</v>
      </c>
      <c r="AC36" s="512"/>
      <c r="AD36" s="512"/>
      <c r="AE36" s="513"/>
      <c r="AF36" s="513"/>
      <c r="AG36" s="513"/>
      <c r="AH36" s="513">
        <v>5</v>
      </c>
      <c r="AI36" s="513"/>
      <c r="AJ36" s="513"/>
      <c r="AL36" s="476"/>
    </row>
    <row r="37" spans="1:38" s="561" customFormat="1" ht="18" customHeight="1" x14ac:dyDescent="0.3">
      <c r="A37" s="559" t="s">
        <v>73</v>
      </c>
      <c r="B37" s="595" t="s">
        <v>150</v>
      </c>
      <c r="C37" s="555">
        <v>4</v>
      </c>
      <c r="D37" s="513"/>
      <c r="E37" s="513"/>
      <c r="F37" s="555"/>
      <c r="G37" s="605">
        <v>4</v>
      </c>
      <c r="H37" s="597">
        <f>G37*30</f>
        <v>120</v>
      </c>
      <c r="I37" s="598">
        <f>SUM(J37:M37)</f>
        <v>52</v>
      </c>
      <c r="J37" s="599">
        <v>34</v>
      </c>
      <c r="K37" s="600"/>
      <c r="L37" s="599"/>
      <c r="M37" s="643">
        <v>18</v>
      </c>
      <c r="N37" s="601">
        <v>30</v>
      </c>
      <c r="O37" s="602">
        <f t="shared" si="12"/>
        <v>68</v>
      </c>
      <c r="P37" s="556"/>
      <c r="Q37" s="551"/>
      <c r="R37" s="556"/>
      <c r="S37" s="553"/>
      <c r="T37" s="554"/>
      <c r="U37" s="551"/>
      <c r="V37" s="556">
        <v>3.5</v>
      </c>
      <c r="W37" s="553" t="s">
        <v>269</v>
      </c>
      <c r="X37" s="554"/>
      <c r="Y37" s="551"/>
      <c r="Z37" s="556"/>
      <c r="AA37" s="553"/>
      <c r="AB37" s="511">
        <f t="shared" si="9"/>
        <v>0.43333333333333335</v>
      </c>
      <c r="AC37" s="512"/>
      <c r="AD37" s="512"/>
      <c r="AE37" s="513"/>
      <c r="AF37" s="513"/>
      <c r="AG37" s="513"/>
      <c r="AH37" s="513">
        <v>4</v>
      </c>
      <c r="AI37" s="513"/>
      <c r="AJ37" s="513"/>
      <c r="AL37" s="476"/>
    </row>
    <row r="38" spans="1:38" s="561" customFormat="1" ht="33" customHeight="1" x14ac:dyDescent="0.3">
      <c r="A38" s="559" t="s">
        <v>118</v>
      </c>
      <c r="B38" s="595" t="s">
        <v>196</v>
      </c>
      <c r="C38" s="513">
        <v>6</v>
      </c>
      <c r="D38" s="513">
        <v>5</v>
      </c>
      <c r="E38" s="513"/>
      <c r="F38" s="555"/>
      <c r="G38" s="605">
        <v>4</v>
      </c>
      <c r="H38" s="597">
        <f>G38*30</f>
        <v>120</v>
      </c>
      <c r="I38" s="598">
        <f>SUM(J38:M38)</f>
        <v>46</v>
      </c>
      <c r="J38" s="599">
        <v>16</v>
      </c>
      <c r="K38" s="600"/>
      <c r="L38" s="599"/>
      <c r="M38" s="643">
        <v>30</v>
      </c>
      <c r="N38" s="601">
        <v>30</v>
      </c>
      <c r="O38" s="602">
        <f t="shared" si="12"/>
        <v>74</v>
      </c>
      <c r="P38" s="556"/>
      <c r="Q38" s="551"/>
      <c r="R38" s="556"/>
      <c r="S38" s="553"/>
      <c r="T38" s="554"/>
      <c r="U38" s="551"/>
      <c r="V38" s="556"/>
      <c r="W38" s="553"/>
      <c r="X38" s="554">
        <v>2.5</v>
      </c>
      <c r="Y38" s="551" t="s">
        <v>271</v>
      </c>
      <c r="Z38" s="556">
        <v>1</v>
      </c>
      <c r="AA38" s="553" t="s">
        <v>272</v>
      </c>
      <c r="AB38" s="511">
        <f t="shared" si="9"/>
        <v>0.38333333333333336</v>
      </c>
      <c r="AC38" s="512"/>
      <c r="AD38" s="512"/>
      <c r="AE38" s="513"/>
      <c r="AF38" s="513"/>
      <c r="AG38" s="513"/>
      <c r="AH38" s="513"/>
      <c r="AI38" s="513">
        <v>3</v>
      </c>
      <c r="AJ38" s="513">
        <v>1</v>
      </c>
      <c r="AL38" s="476"/>
    </row>
    <row r="39" spans="1:38" s="561" customFormat="1" ht="18" customHeight="1" x14ac:dyDescent="0.3">
      <c r="A39" s="559" t="s">
        <v>119</v>
      </c>
      <c r="B39" s="595" t="s">
        <v>128</v>
      </c>
      <c r="C39" s="555">
        <v>6</v>
      </c>
      <c r="D39" s="513">
        <v>5</v>
      </c>
      <c r="E39" s="513"/>
      <c r="F39" s="555"/>
      <c r="G39" s="605">
        <v>4</v>
      </c>
      <c r="H39" s="597">
        <f>G39*30</f>
        <v>120</v>
      </c>
      <c r="I39" s="598">
        <f>SUM(J39:M39)</f>
        <v>46</v>
      </c>
      <c r="J39" s="599">
        <v>16</v>
      </c>
      <c r="K39" s="600"/>
      <c r="L39" s="599"/>
      <c r="M39" s="643">
        <v>30</v>
      </c>
      <c r="N39" s="601">
        <v>30</v>
      </c>
      <c r="O39" s="602">
        <f t="shared" si="12"/>
        <v>74</v>
      </c>
      <c r="P39" s="556"/>
      <c r="Q39" s="551"/>
      <c r="R39" s="556"/>
      <c r="S39" s="553"/>
      <c r="T39" s="650"/>
      <c r="U39" s="653"/>
      <c r="V39" s="654"/>
      <c r="W39" s="553"/>
      <c r="X39" s="554">
        <v>2.5</v>
      </c>
      <c r="Y39" s="551" t="s">
        <v>271</v>
      </c>
      <c r="Z39" s="556">
        <v>1</v>
      </c>
      <c r="AA39" s="553" t="s">
        <v>272</v>
      </c>
      <c r="AB39" s="511">
        <f t="shared" si="9"/>
        <v>0.38333333333333336</v>
      </c>
      <c r="AC39" s="512"/>
      <c r="AD39" s="512"/>
      <c r="AE39" s="513"/>
      <c r="AF39" s="513"/>
      <c r="AG39" s="513"/>
      <c r="AH39" s="513"/>
      <c r="AI39" s="513">
        <v>3</v>
      </c>
      <c r="AJ39" s="513">
        <v>1</v>
      </c>
      <c r="AL39" s="476"/>
    </row>
    <row r="40" spans="1:38" s="561" customFormat="1" ht="18" customHeight="1" x14ac:dyDescent="0.3">
      <c r="A40" s="559" t="s">
        <v>127</v>
      </c>
      <c r="B40" s="606" t="s">
        <v>199</v>
      </c>
      <c r="C40" s="555"/>
      <c r="D40" s="513">
        <v>6</v>
      </c>
      <c r="E40" s="513"/>
      <c r="F40" s="555"/>
      <c r="G40" s="605">
        <v>6</v>
      </c>
      <c r="H40" s="597">
        <f t="shared" si="7"/>
        <v>180</v>
      </c>
      <c r="I40" s="598">
        <v>84</v>
      </c>
      <c r="J40" s="599">
        <v>30</v>
      </c>
      <c r="K40" s="600"/>
      <c r="L40" s="599"/>
      <c r="M40" s="643">
        <v>54</v>
      </c>
      <c r="N40" s="601"/>
      <c r="O40" s="602">
        <f t="shared" si="12"/>
        <v>96</v>
      </c>
      <c r="P40" s="556"/>
      <c r="Q40" s="551"/>
      <c r="R40" s="556"/>
      <c r="S40" s="553"/>
      <c r="T40" s="554"/>
      <c r="U40" s="551"/>
      <c r="V40" s="556"/>
      <c r="W40" s="553"/>
      <c r="X40" s="554">
        <v>3.5</v>
      </c>
      <c r="Y40" s="551" t="s">
        <v>269</v>
      </c>
      <c r="Z40" s="556">
        <v>3</v>
      </c>
      <c r="AA40" s="553" t="s">
        <v>270</v>
      </c>
      <c r="AB40" s="511">
        <f t="shared" si="9"/>
        <v>0.46666666666666667</v>
      </c>
      <c r="AC40" s="512"/>
      <c r="AD40" s="512"/>
      <c r="AE40" s="513"/>
      <c r="AF40" s="513"/>
      <c r="AG40" s="513"/>
      <c r="AH40" s="513"/>
      <c r="AI40" s="513">
        <v>4</v>
      </c>
      <c r="AJ40" s="513">
        <v>2</v>
      </c>
      <c r="AL40" s="476"/>
    </row>
    <row r="41" spans="1:38" s="89" customFormat="1" ht="19.5" customHeight="1" x14ac:dyDescent="0.3">
      <c r="A41" s="556" t="s">
        <v>129</v>
      </c>
      <c r="B41" s="595" t="s">
        <v>195</v>
      </c>
      <c r="C41" s="607"/>
      <c r="D41" s="513">
        <v>5.6</v>
      </c>
      <c r="E41" s="513"/>
      <c r="F41" s="555"/>
      <c r="G41" s="605">
        <v>4</v>
      </c>
      <c r="H41" s="597">
        <f>G41*30</f>
        <v>120</v>
      </c>
      <c r="I41" s="598">
        <v>40</v>
      </c>
      <c r="J41" s="599">
        <v>14</v>
      </c>
      <c r="K41" s="600"/>
      <c r="L41" s="599"/>
      <c r="M41" s="643">
        <v>26</v>
      </c>
      <c r="N41" s="601"/>
      <c r="O41" s="602">
        <f t="shared" si="12"/>
        <v>80</v>
      </c>
      <c r="P41" s="556"/>
      <c r="Q41" s="551"/>
      <c r="R41" s="556"/>
      <c r="S41" s="553"/>
      <c r="T41" s="554"/>
      <c r="U41" s="551"/>
      <c r="V41" s="556"/>
      <c r="W41" s="553"/>
      <c r="X41" s="554">
        <v>2</v>
      </c>
      <c r="Y41" s="551" t="s">
        <v>271</v>
      </c>
      <c r="Z41" s="556">
        <v>1</v>
      </c>
      <c r="AA41" s="553" t="s">
        <v>272</v>
      </c>
      <c r="AB41" s="511">
        <f t="shared" si="9"/>
        <v>0.33333333333333331</v>
      </c>
      <c r="AC41" s="512"/>
      <c r="AD41" s="512"/>
      <c r="AE41" s="513"/>
      <c r="AF41" s="513"/>
      <c r="AG41" s="513"/>
      <c r="AH41" s="513"/>
      <c r="AI41" s="513">
        <v>3</v>
      </c>
      <c r="AJ41" s="513">
        <v>1</v>
      </c>
      <c r="AL41" s="476"/>
    </row>
    <row r="42" spans="1:38" s="561" customFormat="1" ht="33" customHeight="1" x14ac:dyDescent="0.3">
      <c r="A42" s="559" t="s">
        <v>130</v>
      </c>
      <c r="B42" s="608" t="s">
        <v>143</v>
      </c>
      <c r="C42" s="503">
        <v>5</v>
      </c>
      <c r="D42" s="546"/>
      <c r="E42" s="546"/>
      <c r="F42" s="503"/>
      <c r="G42" s="495">
        <v>3</v>
      </c>
      <c r="H42" s="547">
        <f>G42*30</f>
        <v>90</v>
      </c>
      <c r="I42" s="492">
        <f>SUM(J42:M42)</f>
        <v>30</v>
      </c>
      <c r="J42" s="548">
        <v>16</v>
      </c>
      <c r="K42" s="549"/>
      <c r="L42" s="548"/>
      <c r="M42" s="658">
        <v>14</v>
      </c>
      <c r="N42" s="603">
        <v>30</v>
      </c>
      <c r="O42" s="602">
        <f t="shared" si="12"/>
        <v>60</v>
      </c>
      <c r="P42" s="556"/>
      <c r="Q42" s="551"/>
      <c r="R42" s="556"/>
      <c r="S42" s="553"/>
      <c r="T42" s="554"/>
      <c r="U42" s="551"/>
      <c r="V42" s="556"/>
      <c r="W42" s="553"/>
      <c r="X42" s="554">
        <v>2</v>
      </c>
      <c r="Y42" s="551" t="s">
        <v>271</v>
      </c>
      <c r="Z42" s="556"/>
      <c r="AA42" s="553"/>
      <c r="AB42" s="511">
        <f t="shared" si="9"/>
        <v>0.33333333333333331</v>
      </c>
      <c r="AC42" s="512"/>
      <c r="AD42" s="512"/>
      <c r="AE42" s="513"/>
      <c r="AF42" s="513"/>
      <c r="AG42" s="513"/>
      <c r="AH42" s="513"/>
      <c r="AI42" s="513">
        <v>3</v>
      </c>
      <c r="AJ42" s="513"/>
      <c r="AL42" s="476"/>
    </row>
    <row r="43" spans="1:38" s="89" customFormat="1" ht="14.4" x14ac:dyDescent="0.3">
      <c r="A43" s="609" t="s">
        <v>151</v>
      </c>
      <c r="B43" s="610" t="s">
        <v>194</v>
      </c>
      <c r="C43" s="611"/>
      <c r="D43" s="612">
        <v>6</v>
      </c>
      <c r="E43" s="612"/>
      <c r="F43" s="613"/>
      <c r="G43" s="614">
        <v>3</v>
      </c>
      <c r="H43" s="615">
        <f t="shared" si="7"/>
        <v>90</v>
      </c>
      <c r="I43" s="616">
        <f>SUM(J43:M43)</f>
        <v>30</v>
      </c>
      <c r="J43" s="617">
        <v>16</v>
      </c>
      <c r="K43" s="618"/>
      <c r="L43" s="617"/>
      <c r="M43" s="659">
        <v>14</v>
      </c>
      <c r="N43" s="619"/>
      <c r="O43" s="620">
        <f t="shared" si="12"/>
        <v>60</v>
      </c>
      <c r="P43" s="556"/>
      <c r="Q43" s="551"/>
      <c r="R43" s="556"/>
      <c r="S43" s="553"/>
      <c r="T43" s="554"/>
      <c r="U43" s="551"/>
      <c r="V43" s="556"/>
      <c r="W43" s="553"/>
      <c r="X43" s="554"/>
      <c r="Y43" s="551"/>
      <c r="Z43" s="556">
        <v>3</v>
      </c>
      <c r="AA43" s="553" t="s">
        <v>271</v>
      </c>
      <c r="AB43" s="511">
        <f t="shared" si="9"/>
        <v>0.33333333333333331</v>
      </c>
      <c r="AC43" s="512"/>
      <c r="AD43" s="512"/>
      <c r="AE43" s="513"/>
      <c r="AF43" s="513"/>
      <c r="AG43" s="513"/>
      <c r="AH43" s="513"/>
      <c r="AI43" s="513"/>
      <c r="AJ43" s="513">
        <v>3</v>
      </c>
      <c r="AL43" s="476"/>
    </row>
    <row r="44" spans="1:38" s="89" customFormat="1" ht="27.6" x14ac:dyDescent="0.3">
      <c r="A44" s="556" t="s">
        <v>211</v>
      </c>
      <c r="B44" s="606" t="s">
        <v>210</v>
      </c>
      <c r="C44" s="644"/>
      <c r="D44" s="513"/>
      <c r="E44" s="513">
        <v>5</v>
      </c>
      <c r="F44" s="555"/>
      <c r="G44" s="605">
        <v>1</v>
      </c>
      <c r="H44" s="597">
        <f t="shared" si="7"/>
        <v>30</v>
      </c>
      <c r="I44" s="598"/>
      <c r="J44" s="599"/>
      <c r="K44" s="600"/>
      <c r="L44" s="645"/>
      <c r="M44" s="643"/>
      <c r="N44" s="601"/>
      <c r="O44" s="602">
        <f t="shared" si="12"/>
        <v>30</v>
      </c>
      <c r="P44" s="556"/>
      <c r="Q44" s="551"/>
      <c r="R44" s="556"/>
      <c r="S44" s="553"/>
      <c r="T44" s="554"/>
      <c r="U44" s="551"/>
      <c r="V44" s="556"/>
      <c r="W44" s="553"/>
      <c r="X44" s="554"/>
      <c r="Y44" s="551" t="s">
        <v>272</v>
      </c>
      <c r="Z44" s="556"/>
      <c r="AA44" s="553"/>
      <c r="AB44" s="511"/>
      <c r="AC44" s="512"/>
      <c r="AD44" s="512"/>
      <c r="AE44" s="513"/>
      <c r="AF44" s="513"/>
      <c r="AG44" s="513"/>
      <c r="AH44" s="513"/>
      <c r="AI44" s="513">
        <v>1</v>
      </c>
      <c r="AJ44" s="513"/>
    </row>
    <row r="45" spans="1:38" s="561" customFormat="1" ht="14.4" x14ac:dyDescent="0.3">
      <c r="A45" s="559" t="s">
        <v>74</v>
      </c>
      <c r="B45" s="592" t="s">
        <v>133</v>
      </c>
      <c r="C45" s="503"/>
      <c r="D45" s="546">
        <v>2</v>
      </c>
      <c r="E45" s="546"/>
      <c r="F45" s="503"/>
      <c r="G45" s="495">
        <v>6</v>
      </c>
      <c r="H45" s="547">
        <f t="shared" ref="H45:H48" si="13">G45*30</f>
        <v>180</v>
      </c>
      <c r="I45" s="546"/>
      <c r="J45" s="548"/>
      <c r="K45" s="549"/>
      <c r="L45" s="548"/>
      <c r="M45" s="658"/>
      <c r="N45" s="603"/>
      <c r="O45" s="621">
        <f t="shared" si="12"/>
        <v>180</v>
      </c>
      <c r="P45" s="556"/>
      <c r="Q45" s="551" t="s">
        <v>271</v>
      </c>
      <c r="R45" s="556"/>
      <c r="S45" s="553" t="s">
        <v>271</v>
      </c>
      <c r="T45" s="554"/>
      <c r="U45" s="551"/>
      <c r="V45" s="556"/>
      <c r="W45" s="553"/>
      <c r="X45" s="554"/>
      <c r="Y45" s="551"/>
      <c r="Z45" s="556"/>
      <c r="AA45" s="553"/>
      <c r="AC45" s="622"/>
      <c r="AD45" s="622"/>
      <c r="AE45" s="513">
        <v>3</v>
      </c>
      <c r="AF45" s="513">
        <v>3</v>
      </c>
      <c r="AG45" s="513"/>
      <c r="AH45" s="513"/>
      <c r="AI45" s="513"/>
      <c r="AJ45" s="513"/>
    </row>
    <row r="46" spans="1:38" s="561" customFormat="1" ht="14.4" x14ac:dyDescent="0.3">
      <c r="A46" s="556" t="s">
        <v>75</v>
      </c>
      <c r="B46" s="606" t="s">
        <v>120</v>
      </c>
      <c r="C46" s="555"/>
      <c r="D46" s="513">
        <v>4</v>
      </c>
      <c r="E46" s="513"/>
      <c r="F46" s="555"/>
      <c r="G46" s="605">
        <v>6</v>
      </c>
      <c r="H46" s="597">
        <f t="shared" si="13"/>
        <v>180</v>
      </c>
      <c r="I46" s="513"/>
      <c r="J46" s="599"/>
      <c r="K46" s="600"/>
      <c r="L46" s="599"/>
      <c r="M46" s="643"/>
      <c r="N46" s="601"/>
      <c r="O46" s="602">
        <f t="shared" si="12"/>
        <v>180</v>
      </c>
      <c r="P46" s="556"/>
      <c r="Q46" s="551"/>
      <c r="R46" s="556"/>
      <c r="S46" s="553"/>
      <c r="T46" s="554"/>
      <c r="U46" s="551" t="s">
        <v>271</v>
      </c>
      <c r="V46" s="556"/>
      <c r="W46" s="553" t="s">
        <v>271</v>
      </c>
      <c r="X46" s="554"/>
      <c r="Y46" s="551"/>
      <c r="Z46" s="556"/>
      <c r="AA46" s="553"/>
      <c r="AC46" s="622"/>
      <c r="AD46" s="622"/>
      <c r="AE46" s="513"/>
      <c r="AF46" s="513"/>
      <c r="AG46" s="513">
        <v>3</v>
      </c>
      <c r="AH46" s="513">
        <v>3</v>
      </c>
      <c r="AI46" s="513"/>
      <c r="AJ46" s="513"/>
    </row>
    <row r="47" spans="1:38" s="561" customFormat="1" ht="14.4" x14ac:dyDescent="0.3">
      <c r="A47" s="556" t="s">
        <v>121</v>
      </c>
      <c r="B47" s="606" t="s">
        <v>200</v>
      </c>
      <c r="C47" s="555"/>
      <c r="D47" s="513">
        <v>6</v>
      </c>
      <c r="E47" s="513"/>
      <c r="F47" s="555"/>
      <c r="G47" s="605">
        <v>6</v>
      </c>
      <c r="H47" s="597">
        <f t="shared" si="13"/>
        <v>180</v>
      </c>
      <c r="I47" s="513"/>
      <c r="J47" s="599"/>
      <c r="K47" s="600"/>
      <c r="L47" s="599"/>
      <c r="M47" s="643"/>
      <c r="N47" s="601"/>
      <c r="O47" s="602">
        <f t="shared" si="12"/>
        <v>180</v>
      </c>
      <c r="P47" s="556"/>
      <c r="Q47" s="551"/>
      <c r="R47" s="556"/>
      <c r="S47" s="553"/>
      <c r="T47" s="554"/>
      <c r="U47" s="551"/>
      <c r="V47" s="556"/>
      <c r="W47" s="553"/>
      <c r="X47" s="554"/>
      <c r="Y47" s="551" t="s">
        <v>271</v>
      </c>
      <c r="Z47" s="556"/>
      <c r="AA47" s="553" t="s">
        <v>271</v>
      </c>
      <c r="AC47" s="622"/>
      <c r="AD47" s="622"/>
      <c r="AE47" s="513"/>
      <c r="AF47" s="513"/>
      <c r="AG47" s="513"/>
      <c r="AH47" s="513"/>
      <c r="AI47" s="513">
        <v>3</v>
      </c>
      <c r="AJ47" s="513">
        <v>3</v>
      </c>
    </row>
    <row r="48" spans="1:38" s="561" customFormat="1" ht="15" thickBot="1" x14ac:dyDescent="0.35">
      <c r="A48" s="568"/>
      <c r="B48" s="623" t="s">
        <v>131</v>
      </c>
      <c r="C48" s="624"/>
      <c r="D48" s="625"/>
      <c r="E48" s="625"/>
      <c r="F48" s="626">
        <v>6</v>
      </c>
      <c r="G48" s="627">
        <v>9</v>
      </c>
      <c r="H48" s="628">
        <f t="shared" si="13"/>
        <v>270</v>
      </c>
      <c r="I48" s="629"/>
      <c r="J48" s="630"/>
      <c r="K48" s="631"/>
      <c r="L48" s="630"/>
      <c r="M48" s="660"/>
      <c r="N48" s="632"/>
      <c r="O48" s="633">
        <f t="shared" si="12"/>
        <v>270</v>
      </c>
      <c r="P48" s="556"/>
      <c r="Q48" s="551"/>
      <c r="R48" s="556"/>
      <c r="S48" s="553"/>
      <c r="T48" s="554"/>
      <c r="U48" s="551"/>
      <c r="V48" s="556"/>
      <c r="W48" s="553"/>
      <c r="X48" s="554"/>
      <c r="Y48" s="551"/>
      <c r="Z48" s="556"/>
      <c r="AA48" s="1076" t="s">
        <v>281</v>
      </c>
      <c r="AC48" s="622"/>
      <c r="AD48" s="622"/>
      <c r="AE48" s="513"/>
      <c r="AF48" s="513"/>
      <c r="AG48" s="513"/>
      <c r="AH48" s="513"/>
      <c r="AI48" s="513"/>
      <c r="AJ48" s="513">
        <v>9</v>
      </c>
    </row>
    <row r="49" spans="1:37" s="561" customFormat="1" ht="20.25" customHeight="1" thickBot="1" x14ac:dyDescent="0.35">
      <c r="A49" s="966" t="s">
        <v>204</v>
      </c>
      <c r="B49" s="967"/>
      <c r="C49" s="634">
        <v>11</v>
      </c>
      <c r="D49" s="635">
        <v>14</v>
      </c>
      <c r="E49" s="634">
        <v>1</v>
      </c>
      <c r="F49" s="636">
        <v>1</v>
      </c>
      <c r="G49" s="637">
        <f>SUM(G27:G48)</f>
        <v>116</v>
      </c>
      <c r="H49" s="638">
        <f t="shared" ref="H49:O49" si="14">SUM(H27:H48)</f>
        <v>3480</v>
      </c>
      <c r="I49" s="639">
        <f>SUM(I27:I48)</f>
        <v>1036</v>
      </c>
      <c r="J49" s="639">
        <f t="shared" si="14"/>
        <v>388</v>
      </c>
      <c r="K49" s="639">
        <f t="shared" si="14"/>
        <v>0</v>
      </c>
      <c r="L49" s="640"/>
      <c r="M49" s="640">
        <f t="shared" si="14"/>
        <v>648</v>
      </c>
      <c r="N49" s="641">
        <f t="shared" si="14"/>
        <v>330</v>
      </c>
      <c r="O49" s="642">
        <f t="shared" si="14"/>
        <v>2444</v>
      </c>
      <c r="P49" s="646">
        <f>SUM(P27:P48)</f>
        <v>10</v>
      </c>
      <c r="Q49" s="648">
        <v>16</v>
      </c>
      <c r="R49" s="646">
        <f>SUM(R27:R48)</f>
        <v>14</v>
      </c>
      <c r="S49" s="652">
        <v>19</v>
      </c>
      <c r="T49" s="664">
        <f>SUM(T27:T48)</f>
        <v>14.5</v>
      </c>
      <c r="U49" s="648">
        <v>21</v>
      </c>
      <c r="V49" s="656">
        <f>SUM(V27:V48)</f>
        <v>12.5</v>
      </c>
      <c r="W49" s="652">
        <v>20</v>
      </c>
      <c r="X49" s="664">
        <f>SUM(X27:X48)</f>
        <v>12.5</v>
      </c>
      <c r="Y49" s="655">
        <v>20</v>
      </c>
      <c r="Z49" s="656">
        <f>SUM(Z27:Z48)</f>
        <v>9</v>
      </c>
      <c r="AA49" s="1077">
        <v>20</v>
      </c>
      <c r="AC49" s="622"/>
      <c r="AD49" s="622"/>
      <c r="AE49" s="513"/>
      <c r="AF49" s="513"/>
      <c r="AG49" s="513"/>
      <c r="AH49" s="513"/>
      <c r="AI49" s="513"/>
      <c r="AJ49" s="513"/>
    </row>
    <row r="50" spans="1:37" s="184" customFormat="1" ht="20.25" customHeight="1" thickBot="1" x14ac:dyDescent="0.35">
      <c r="A50" s="968" t="s">
        <v>214</v>
      </c>
      <c r="B50" s="969"/>
      <c r="C50" s="969"/>
      <c r="D50" s="969"/>
      <c r="E50" s="969"/>
      <c r="F50" s="969"/>
      <c r="G50" s="969"/>
      <c r="H50" s="969"/>
      <c r="I50" s="969"/>
      <c r="J50" s="969"/>
      <c r="K50" s="969"/>
      <c r="L50" s="969"/>
      <c r="M50" s="969"/>
      <c r="N50" s="969"/>
      <c r="O50" s="969"/>
      <c r="P50" s="969"/>
      <c r="Q50" s="969"/>
      <c r="R50" s="969"/>
      <c r="S50" s="969"/>
      <c r="T50" s="969"/>
      <c r="U50" s="969"/>
      <c r="V50" s="969"/>
      <c r="W50" s="969"/>
      <c r="X50" s="969"/>
      <c r="Y50" s="969"/>
      <c r="Z50" s="969"/>
      <c r="AA50" s="970"/>
      <c r="AC50" s="196"/>
      <c r="AD50" s="196"/>
      <c r="AE50" s="182"/>
      <c r="AF50" s="182"/>
      <c r="AG50" s="182"/>
      <c r="AH50" s="182"/>
      <c r="AI50" s="182"/>
      <c r="AJ50" s="182"/>
    </row>
    <row r="51" spans="1:37" s="256" customFormat="1" ht="17.399999999999999" customHeight="1" x14ac:dyDescent="0.3">
      <c r="A51" s="665" t="s">
        <v>205</v>
      </c>
      <c r="B51" s="971" t="s">
        <v>213</v>
      </c>
      <c r="C51" s="666"/>
      <c r="D51" s="667">
        <v>3</v>
      </c>
      <c r="E51" s="666"/>
      <c r="F51" s="668"/>
      <c r="G51" s="669">
        <v>5</v>
      </c>
      <c r="H51" s="670">
        <f t="shared" ref="H51" si="15">G51*30</f>
        <v>150</v>
      </c>
      <c r="I51" s="492">
        <v>52</v>
      </c>
      <c r="J51" s="671"/>
      <c r="K51" s="671"/>
      <c r="L51" s="672"/>
      <c r="M51" s="673"/>
      <c r="N51" s="674"/>
      <c r="O51" s="675">
        <f>H51-I51</f>
        <v>98</v>
      </c>
      <c r="P51" s="676"/>
      <c r="Q51" s="677"/>
      <c r="R51" s="678"/>
      <c r="S51" s="679" t="s">
        <v>116</v>
      </c>
      <c r="T51" s="680">
        <v>3.5</v>
      </c>
      <c r="U51" s="681" t="s">
        <v>275</v>
      </c>
      <c r="V51" s="682"/>
      <c r="W51" s="679"/>
      <c r="X51" s="683"/>
      <c r="Y51" s="681"/>
      <c r="Z51" s="684"/>
      <c r="AA51" s="685"/>
      <c r="AB51" s="64">
        <f>I51/H51</f>
        <v>0.34666666666666668</v>
      </c>
      <c r="AC51" s="72"/>
      <c r="AD51" s="72"/>
      <c r="AE51" s="66"/>
      <c r="AF51" s="66" t="s">
        <v>116</v>
      </c>
      <c r="AG51" s="66">
        <v>5</v>
      </c>
      <c r="AH51" s="66"/>
      <c r="AI51" s="66"/>
      <c r="AJ51" s="66"/>
    </row>
    <row r="52" spans="1:37" s="190" customFormat="1" ht="17.399999999999999" customHeight="1" x14ac:dyDescent="0.3">
      <c r="A52" s="686" t="s">
        <v>206</v>
      </c>
      <c r="B52" s="972"/>
      <c r="C52" s="513"/>
      <c r="D52" s="513">
        <v>4</v>
      </c>
      <c r="E52" s="513"/>
      <c r="F52" s="551"/>
      <c r="G52" s="605">
        <v>5</v>
      </c>
      <c r="H52" s="687">
        <f>G52*30</f>
        <v>150</v>
      </c>
      <c r="I52" s="492">
        <v>52</v>
      </c>
      <c r="J52" s="600"/>
      <c r="K52" s="600"/>
      <c r="L52" s="645"/>
      <c r="M52" s="645"/>
      <c r="N52" s="550"/>
      <c r="O52" s="688">
        <f>H52-I52</f>
        <v>98</v>
      </c>
      <c r="P52" s="555"/>
      <c r="Q52" s="551"/>
      <c r="R52" s="556"/>
      <c r="S52" s="553"/>
      <c r="T52" s="554"/>
      <c r="U52" s="551"/>
      <c r="V52" s="556">
        <v>3.5</v>
      </c>
      <c r="W52" s="553" t="s">
        <v>275</v>
      </c>
      <c r="X52" s="555"/>
      <c r="Y52" s="551"/>
      <c r="Z52" s="556"/>
      <c r="AA52" s="553"/>
      <c r="AB52" s="64">
        <f>I52/H52</f>
        <v>0.34666666666666668</v>
      </c>
      <c r="AC52" s="72"/>
      <c r="AD52" s="72"/>
      <c r="AE52" s="182"/>
      <c r="AF52" s="182"/>
      <c r="AG52" s="182"/>
      <c r="AH52" s="182">
        <v>5</v>
      </c>
      <c r="AI52" s="182"/>
      <c r="AJ52" s="182"/>
    </row>
    <row r="53" spans="1:37" s="190" customFormat="1" ht="17.399999999999999" customHeight="1" x14ac:dyDescent="0.3">
      <c r="A53" s="686" t="s">
        <v>207</v>
      </c>
      <c r="B53" s="972"/>
      <c r="C53" s="503"/>
      <c r="D53" s="546">
        <v>5</v>
      </c>
      <c r="E53" s="546"/>
      <c r="F53" s="503"/>
      <c r="G53" s="495">
        <v>5</v>
      </c>
      <c r="H53" s="547">
        <f>G53*30</f>
        <v>150</v>
      </c>
      <c r="I53" s="492">
        <v>52</v>
      </c>
      <c r="J53" s="599"/>
      <c r="K53" s="600"/>
      <c r="L53" s="599"/>
      <c r="M53" s="645"/>
      <c r="N53" s="550"/>
      <c r="O53" s="688">
        <f>H53-I53</f>
        <v>98</v>
      </c>
      <c r="P53" s="503"/>
      <c r="Q53" s="551"/>
      <c r="R53" s="556"/>
      <c r="S53" s="553"/>
      <c r="T53" s="554"/>
      <c r="U53" s="551"/>
      <c r="V53" s="556"/>
      <c r="W53" s="553"/>
      <c r="X53" s="555">
        <v>3.5</v>
      </c>
      <c r="Y53" s="551" t="s">
        <v>275</v>
      </c>
      <c r="Z53" s="556"/>
      <c r="AA53" s="553"/>
      <c r="AB53" s="64">
        <f>I53/H53</f>
        <v>0.34666666666666668</v>
      </c>
      <c r="AC53" s="72"/>
      <c r="AD53" s="72"/>
      <c r="AE53" s="182"/>
      <c r="AF53" s="182"/>
      <c r="AG53" s="182"/>
      <c r="AH53" s="182"/>
      <c r="AI53" s="182">
        <v>5</v>
      </c>
      <c r="AJ53" s="182"/>
    </row>
    <row r="54" spans="1:37" s="190" customFormat="1" ht="17.399999999999999" customHeight="1" thickBot="1" x14ac:dyDescent="0.35">
      <c r="A54" s="686" t="s">
        <v>208</v>
      </c>
      <c r="B54" s="973"/>
      <c r="C54" s="503"/>
      <c r="D54" s="546">
        <v>6</v>
      </c>
      <c r="E54" s="546"/>
      <c r="F54" s="503"/>
      <c r="G54" s="495">
        <v>5</v>
      </c>
      <c r="H54" s="547">
        <f t="shared" ref="H54" si="16">G54*30</f>
        <v>150</v>
      </c>
      <c r="I54" s="492">
        <v>60</v>
      </c>
      <c r="J54" s="548"/>
      <c r="K54" s="549"/>
      <c r="L54" s="548"/>
      <c r="M54" s="645"/>
      <c r="N54" s="689"/>
      <c r="O54" s="690">
        <f>H54-I54</f>
        <v>90</v>
      </c>
      <c r="P54" s="503"/>
      <c r="Q54" s="691"/>
      <c r="R54" s="568"/>
      <c r="S54" s="573"/>
      <c r="T54" s="692"/>
      <c r="U54" s="691"/>
      <c r="V54" s="568"/>
      <c r="W54" s="573"/>
      <c r="X54" s="555"/>
      <c r="Y54" s="551"/>
      <c r="Z54" s="556">
        <v>6</v>
      </c>
      <c r="AA54" s="553" t="s">
        <v>275</v>
      </c>
      <c r="AB54" s="64">
        <f>I54/H54</f>
        <v>0.4</v>
      </c>
      <c r="AC54" s="72"/>
      <c r="AD54" s="72"/>
      <c r="AE54" s="182"/>
      <c r="AF54" s="182"/>
      <c r="AG54" s="182"/>
      <c r="AH54" s="182"/>
      <c r="AI54" s="182"/>
      <c r="AJ54" s="182">
        <v>5</v>
      </c>
    </row>
    <row r="55" spans="1:37" s="62" customFormat="1" ht="21" customHeight="1" thickBot="1" x14ac:dyDescent="0.35">
      <c r="A55" s="952" t="s">
        <v>209</v>
      </c>
      <c r="B55" s="953"/>
      <c r="C55" s="575">
        <v>0</v>
      </c>
      <c r="D55" s="576">
        <v>4</v>
      </c>
      <c r="E55" s="576">
        <v>0</v>
      </c>
      <c r="F55" s="575">
        <v>0</v>
      </c>
      <c r="G55" s="581">
        <f t="shared" ref="G55:S55" si="17">SUM(G51:G54)</f>
        <v>20</v>
      </c>
      <c r="H55" s="578">
        <f t="shared" si="17"/>
        <v>600</v>
      </c>
      <c r="I55" s="579">
        <f t="shared" si="17"/>
        <v>216</v>
      </c>
      <c r="J55" s="578">
        <f t="shared" si="17"/>
        <v>0</v>
      </c>
      <c r="K55" s="579">
        <f t="shared" si="17"/>
        <v>0</v>
      </c>
      <c r="L55" s="579">
        <v>0</v>
      </c>
      <c r="M55" s="578">
        <f t="shared" si="17"/>
        <v>0</v>
      </c>
      <c r="N55" s="580">
        <f t="shared" si="17"/>
        <v>0</v>
      </c>
      <c r="O55" s="582">
        <f t="shared" si="17"/>
        <v>384</v>
      </c>
      <c r="P55" s="578">
        <f>SUM(P51:P54)</f>
        <v>0</v>
      </c>
      <c r="Q55" s="582">
        <v>0</v>
      </c>
      <c r="R55" s="583">
        <f>SUM(R51:R54)</f>
        <v>0</v>
      </c>
      <c r="S55" s="582">
        <f t="shared" si="17"/>
        <v>0</v>
      </c>
      <c r="T55" s="693">
        <f>SUM(T51:T54)</f>
        <v>3.5</v>
      </c>
      <c r="U55" s="585">
        <v>5</v>
      </c>
      <c r="V55" s="694">
        <f>SUM(V51:V54)</f>
        <v>3.5</v>
      </c>
      <c r="W55" s="695">
        <v>5</v>
      </c>
      <c r="X55" s="693">
        <f>SUM(X51:X54)</f>
        <v>3.5</v>
      </c>
      <c r="Y55" s="585">
        <v>5</v>
      </c>
      <c r="Z55" s="696">
        <f>SUM(Z51:Z54)</f>
        <v>6</v>
      </c>
      <c r="AA55" s="582">
        <v>5</v>
      </c>
      <c r="AC55" s="63"/>
      <c r="AD55" s="63"/>
      <c r="AE55" s="34"/>
      <c r="AF55" s="34"/>
      <c r="AG55" s="34"/>
      <c r="AH55" s="34"/>
      <c r="AI55" s="65"/>
      <c r="AJ55" s="65"/>
    </row>
    <row r="56" spans="1:37" s="62" customFormat="1" ht="31.5" customHeight="1" thickBot="1" x14ac:dyDescent="0.35">
      <c r="A56" s="957" t="s">
        <v>212</v>
      </c>
      <c r="B56" s="958"/>
      <c r="C56" s="697"/>
      <c r="D56" s="697"/>
      <c r="E56" s="697"/>
      <c r="F56" s="697"/>
      <c r="G56" s="698"/>
      <c r="H56" s="699">
        <f>G55/G58</f>
        <v>0.1111111111111111</v>
      </c>
      <c r="I56" s="697"/>
      <c r="J56" s="697"/>
      <c r="K56" s="697"/>
      <c r="L56" s="700"/>
      <c r="M56" s="700"/>
      <c r="N56" s="701"/>
      <c r="O56" s="702"/>
      <c r="P56" s="697"/>
      <c r="Q56" s="700"/>
      <c r="R56" s="703"/>
      <c r="S56" s="704"/>
      <c r="T56" s="705"/>
      <c r="U56" s="706"/>
      <c r="V56" s="707"/>
      <c r="W56" s="704"/>
      <c r="X56" s="706"/>
      <c r="Y56" s="700"/>
      <c r="Z56" s="703"/>
      <c r="AA56" s="702"/>
      <c r="AC56" s="63"/>
      <c r="AD56" s="63"/>
      <c r="AE56" s="34"/>
      <c r="AF56" s="34"/>
      <c r="AG56" s="34"/>
      <c r="AH56" s="34"/>
      <c r="AI56" s="65"/>
      <c r="AJ56" s="65"/>
    </row>
    <row r="57" spans="1:37" s="62" customFormat="1" ht="21" customHeight="1" thickBot="1" x14ac:dyDescent="0.35">
      <c r="A57" s="708"/>
      <c r="B57" s="709"/>
      <c r="C57" s="959" t="s">
        <v>190</v>
      </c>
      <c r="D57" s="960"/>
      <c r="E57" s="960"/>
      <c r="F57" s="960"/>
      <c r="G57" s="960"/>
      <c r="H57" s="960"/>
      <c r="I57" s="960"/>
      <c r="J57" s="960"/>
      <c r="K57" s="960"/>
      <c r="L57" s="960"/>
      <c r="M57" s="960"/>
      <c r="N57" s="960"/>
      <c r="O57" s="960"/>
      <c r="P57" s="960"/>
      <c r="Q57" s="960"/>
      <c r="R57" s="960"/>
      <c r="S57" s="960"/>
      <c r="T57" s="960"/>
      <c r="U57" s="960"/>
      <c r="V57" s="960"/>
      <c r="W57" s="960"/>
      <c r="X57" s="960"/>
      <c r="Y57" s="960"/>
      <c r="Z57" s="960"/>
      <c r="AA57" s="961"/>
      <c r="AC57" s="63"/>
      <c r="AD57" s="63"/>
      <c r="AE57" s="34"/>
      <c r="AF57" s="34"/>
      <c r="AG57" s="34"/>
      <c r="AH57" s="34"/>
      <c r="AI57" s="65"/>
      <c r="AJ57" s="65"/>
    </row>
    <row r="58" spans="1:37" s="254" customFormat="1" ht="21" customHeight="1" thickBot="1" x14ac:dyDescent="0.35">
      <c r="A58" s="49"/>
      <c r="B58" s="57"/>
      <c r="C58" s="710">
        <f t="shared" ref="C58:I58" si="18">C55+C49+C24</f>
        <v>15</v>
      </c>
      <c r="D58" s="711">
        <f t="shared" si="18"/>
        <v>31</v>
      </c>
      <c r="E58" s="711">
        <f t="shared" si="18"/>
        <v>1</v>
      </c>
      <c r="F58" s="712">
        <f t="shared" si="18"/>
        <v>1</v>
      </c>
      <c r="G58" s="713">
        <f t="shared" si="18"/>
        <v>180</v>
      </c>
      <c r="H58" s="714">
        <f t="shared" si="18"/>
        <v>5400</v>
      </c>
      <c r="I58" s="715">
        <f t="shared" si="18"/>
        <v>1770</v>
      </c>
      <c r="J58" s="711"/>
      <c r="K58" s="711"/>
      <c r="L58" s="712"/>
      <c r="M58" s="712"/>
      <c r="N58" s="714">
        <f>N24+N49+N55</f>
        <v>450</v>
      </c>
      <c r="O58" s="716">
        <f t="shared" ref="O58" si="19">O55+O49+O24</f>
        <v>3510</v>
      </c>
      <c r="P58" s="717">
        <f t="shared" ref="P58:AA58" si="20">P55+P49+P24</f>
        <v>23</v>
      </c>
      <c r="Q58" s="718">
        <f t="shared" si="20"/>
        <v>30</v>
      </c>
      <c r="R58" s="719">
        <f t="shared" si="20"/>
        <v>21</v>
      </c>
      <c r="S58" s="740">
        <f t="shared" si="20"/>
        <v>30</v>
      </c>
      <c r="T58" s="717">
        <f t="shared" si="20"/>
        <v>21</v>
      </c>
      <c r="U58" s="718">
        <f t="shared" si="20"/>
        <v>30</v>
      </c>
      <c r="V58" s="719">
        <f t="shared" si="20"/>
        <v>20</v>
      </c>
      <c r="W58" s="740">
        <f t="shared" si="20"/>
        <v>30</v>
      </c>
      <c r="X58" s="717">
        <f t="shared" si="20"/>
        <v>20</v>
      </c>
      <c r="Y58" s="718">
        <f t="shared" si="20"/>
        <v>30</v>
      </c>
      <c r="Z58" s="719">
        <f t="shared" si="20"/>
        <v>20</v>
      </c>
      <c r="AA58" s="807">
        <f t="shared" si="20"/>
        <v>30</v>
      </c>
      <c r="AB58" s="280">
        <f>SUM(P58:AA58)</f>
        <v>305</v>
      </c>
      <c r="AC58" s="255"/>
      <c r="AD58" s="255"/>
      <c r="AE58" s="41">
        <f t="shared" ref="AE58:AJ58" si="21">SUM(AE12:AE57)</f>
        <v>30</v>
      </c>
      <c r="AF58" s="41">
        <f>SUM(AF12:AF57)</f>
        <v>30</v>
      </c>
      <c r="AG58" s="41">
        <f t="shared" si="21"/>
        <v>30</v>
      </c>
      <c r="AH58" s="41">
        <f t="shared" si="21"/>
        <v>30</v>
      </c>
      <c r="AI58" s="41">
        <f t="shared" si="21"/>
        <v>30</v>
      </c>
      <c r="AJ58" s="41">
        <f t="shared" si="21"/>
        <v>30</v>
      </c>
      <c r="AK58" s="254">
        <f>SUM(AE58:AJ58)</f>
        <v>180</v>
      </c>
    </row>
    <row r="59" spans="1:37" s="184" customFormat="1" x14ac:dyDescent="0.3">
      <c r="A59" s="720"/>
      <c r="B59" s="721"/>
      <c r="C59" s="976" t="s">
        <v>76</v>
      </c>
      <c r="D59" s="977"/>
      <c r="E59" s="977"/>
      <c r="F59" s="977"/>
      <c r="G59" s="977"/>
      <c r="H59" s="977"/>
      <c r="I59" s="977"/>
      <c r="J59" s="977"/>
      <c r="K59" s="977"/>
      <c r="L59" s="977"/>
      <c r="M59" s="977"/>
      <c r="N59" s="722"/>
      <c r="O59" s="723"/>
      <c r="P59" s="724">
        <v>2</v>
      </c>
      <c r="Q59" s="555"/>
      <c r="R59" s="830">
        <v>4</v>
      </c>
      <c r="S59" s="505"/>
      <c r="T59" s="502">
        <v>2</v>
      </c>
      <c r="U59" s="503"/>
      <c r="V59" s="559">
        <v>3</v>
      </c>
      <c r="W59" s="560"/>
      <c r="X59" s="555">
        <v>1</v>
      </c>
      <c r="Y59" s="551"/>
      <c r="Z59" s="556">
        <v>3</v>
      </c>
      <c r="AA59" s="553"/>
      <c r="AB59" s="202">
        <f t="shared" ref="AB59:AB63" si="22">SUM(P59:AA59)</f>
        <v>15</v>
      </c>
      <c r="AC59" s="196"/>
      <c r="AD59" s="196"/>
      <c r="AE59" s="179"/>
      <c r="AF59" s="179"/>
      <c r="AG59" s="179"/>
      <c r="AH59" s="179"/>
      <c r="AI59" s="225"/>
      <c r="AJ59" s="225"/>
    </row>
    <row r="60" spans="1:37" s="184" customFormat="1" x14ac:dyDescent="0.3">
      <c r="A60" s="725"/>
      <c r="B60" s="721"/>
      <c r="C60" s="976" t="s">
        <v>134</v>
      </c>
      <c r="D60" s="977"/>
      <c r="E60" s="977"/>
      <c r="F60" s="977"/>
      <c r="G60" s="977"/>
      <c r="H60" s="977"/>
      <c r="I60" s="977"/>
      <c r="J60" s="977"/>
      <c r="K60" s="977"/>
      <c r="L60" s="977"/>
      <c r="M60" s="977"/>
      <c r="N60" s="722"/>
      <c r="O60" s="723"/>
      <c r="P60" s="724">
        <v>6</v>
      </c>
      <c r="Q60" s="555"/>
      <c r="R60" s="831">
        <v>4</v>
      </c>
      <c r="S60" s="553"/>
      <c r="T60" s="554">
        <v>4</v>
      </c>
      <c r="U60" s="555"/>
      <c r="V60" s="556">
        <v>5</v>
      </c>
      <c r="W60" s="553"/>
      <c r="X60" s="555">
        <v>6</v>
      </c>
      <c r="Y60" s="551"/>
      <c r="Z60" s="556">
        <v>6</v>
      </c>
      <c r="AA60" s="553"/>
      <c r="AB60" s="202">
        <f t="shared" si="22"/>
        <v>31</v>
      </c>
      <c r="AC60" s="196"/>
      <c r="AD60" s="196"/>
      <c r="AE60" s="179"/>
      <c r="AF60" s="179"/>
      <c r="AG60" s="179"/>
      <c r="AH60" s="179"/>
      <c r="AI60" s="225"/>
      <c r="AJ60" s="225"/>
    </row>
    <row r="61" spans="1:37" s="184" customFormat="1" ht="12" customHeight="1" x14ac:dyDescent="0.3">
      <c r="A61" s="725"/>
      <c r="B61" s="721"/>
      <c r="C61" s="976" t="s">
        <v>77</v>
      </c>
      <c r="D61" s="977"/>
      <c r="E61" s="977"/>
      <c r="F61" s="977"/>
      <c r="G61" s="977"/>
      <c r="H61" s="977"/>
      <c r="I61" s="977"/>
      <c r="J61" s="977"/>
      <c r="K61" s="977"/>
      <c r="L61" s="977"/>
      <c r="M61" s="977"/>
      <c r="N61" s="722"/>
      <c r="O61" s="723"/>
      <c r="P61" s="726"/>
      <c r="Q61" s="727"/>
      <c r="R61" s="728"/>
      <c r="S61" s="729"/>
      <c r="T61" s="554"/>
      <c r="U61" s="555"/>
      <c r="V61" s="556"/>
      <c r="W61" s="553"/>
      <c r="X61" s="555">
        <v>1</v>
      </c>
      <c r="Y61" s="551"/>
      <c r="Z61" s="556"/>
      <c r="AA61" s="553"/>
      <c r="AB61" s="202">
        <f t="shared" si="22"/>
        <v>1</v>
      </c>
      <c r="AC61" s="203"/>
      <c r="AD61" s="203"/>
      <c r="AE61" s="228"/>
      <c r="AF61" s="225"/>
      <c r="AG61" s="179"/>
      <c r="AH61" s="179"/>
      <c r="AI61" s="225"/>
      <c r="AJ61" s="225"/>
    </row>
    <row r="62" spans="1:37" s="184" customFormat="1" ht="15" customHeight="1" thickBot="1" x14ac:dyDescent="0.35">
      <c r="A62" s="725"/>
      <c r="B62" s="721"/>
      <c r="C62" s="978" t="s">
        <v>78</v>
      </c>
      <c r="D62" s="979"/>
      <c r="E62" s="979"/>
      <c r="F62" s="979"/>
      <c r="G62" s="979"/>
      <c r="H62" s="979"/>
      <c r="I62" s="979"/>
      <c r="J62" s="979"/>
      <c r="K62" s="979"/>
      <c r="L62" s="979"/>
      <c r="M62" s="979"/>
      <c r="N62" s="730"/>
      <c r="O62" s="731"/>
      <c r="P62" s="732"/>
      <c r="Q62" s="733"/>
      <c r="R62" s="734"/>
      <c r="S62" s="735"/>
      <c r="T62" s="692"/>
      <c r="U62" s="626"/>
      <c r="V62" s="736"/>
      <c r="W62" s="737"/>
      <c r="X62" s="626"/>
      <c r="Y62" s="691"/>
      <c r="Z62" s="568"/>
      <c r="AA62" s="573"/>
      <c r="AB62" s="202">
        <f t="shared" si="22"/>
        <v>0</v>
      </c>
      <c r="AC62" s="203"/>
      <c r="AD62" s="203"/>
      <c r="AE62" s="179"/>
      <c r="AF62" s="179"/>
      <c r="AG62" s="179"/>
      <c r="AH62" s="179"/>
      <c r="AI62" s="225"/>
      <c r="AJ62" s="225"/>
    </row>
    <row r="63" spans="1:37" s="184" customFormat="1" ht="15" customHeight="1" thickBot="1" x14ac:dyDescent="0.35">
      <c r="A63" s="725"/>
      <c r="B63" s="721"/>
      <c r="C63" s="978" t="s">
        <v>131</v>
      </c>
      <c r="D63" s="979"/>
      <c r="E63" s="979"/>
      <c r="F63" s="979"/>
      <c r="G63" s="979"/>
      <c r="H63" s="979"/>
      <c r="I63" s="979"/>
      <c r="J63" s="979"/>
      <c r="K63" s="979"/>
      <c r="L63" s="979"/>
      <c r="M63" s="979"/>
      <c r="N63" s="730"/>
      <c r="O63" s="731"/>
      <c r="P63" s="732"/>
      <c r="Q63" s="733"/>
      <c r="R63" s="485"/>
      <c r="S63" s="733"/>
      <c r="T63" s="738"/>
      <c r="U63" s="626"/>
      <c r="V63" s="738"/>
      <c r="W63" s="739"/>
      <c r="X63" s="626"/>
      <c r="Y63" s="691"/>
      <c r="Z63" s="568">
        <v>1</v>
      </c>
      <c r="AA63" s="573"/>
      <c r="AB63" s="202">
        <f t="shared" si="22"/>
        <v>1</v>
      </c>
      <c r="AC63" s="203"/>
      <c r="AD63" s="203"/>
      <c r="AE63" s="321"/>
      <c r="AF63" s="321"/>
      <c r="AG63" s="321"/>
      <c r="AH63" s="321"/>
      <c r="AI63" s="225"/>
      <c r="AJ63" s="225"/>
    </row>
    <row r="64" spans="1:37" ht="16.95" customHeight="1" x14ac:dyDescent="0.3"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458"/>
      <c r="M64" s="55"/>
      <c r="N64" s="55"/>
      <c r="O64" s="55"/>
      <c r="P64" s="55"/>
      <c r="Q64" s="458"/>
      <c r="R64" s="458"/>
      <c r="S64" s="55"/>
      <c r="T64" s="49"/>
      <c r="U64" s="49"/>
      <c r="V64" s="49"/>
      <c r="W64" s="49"/>
      <c r="X64" s="49"/>
      <c r="Y64" s="49"/>
      <c r="Z64" s="49"/>
      <c r="AA64" s="49"/>
    </row>
    <row r="65" spans="1:30" s="266" customFormat="1" x14ac:dyDescent="0.3">
      <c r="A65" s="980" t="s">
        <v>180</v>
      </c>
      <c r="B65" s="980"/>
      <c r="C65" s="980"/>
      <c r="D65" s="980"/>
      <c r="E65" s="980"/>
      <c r="F65" s="980"/>
      <c r="G65" s="980"/>
      <c r="H65" s="980"/>
      <c r="I65" s="980"/>
      <c r="J65" s="980"/>
      <c r="K65" s="980"/>
      <c r="L65" s="980"/>
      <c r="M65" s="980"/>
      <c r="N65" s="980"/>
      <c r="O65" s="980"/>
      <c r="P65" s="980"/>
      <c r="Q65" s="980"/>
      <c r="R65" s="980"/>
      <c r="S65" s="980"/>
      <c r="T65" s="980"/>
      <c r="U65" s="980"/>
      <c r="V65" s="980"/>
      <c r="W65" s="980"/>
      <c r="X65" s="459"/>
      <c r="AD65" s="267"/>
    </row>
    <row r="66" spans="1:30" s="266" customFormat="1" x14ac:dyDescent="0.3">
      <c r="A66" s="268" t="s">
        <v>181</v>
      </c>
      <c r="B66" s="268" t="s">
        <v>182</v>
      </c>
      <c r="C66" s="269"/>
      <c r="D66" s="270" t="s">
        <v>181</v>
      </c>
      <c r="E66" s="974" t="s">
        <v>183</v>
      </c>
      <c r="F66" s="974"/>
      <c r="G66" s="974"/>
      <c r="H66" s="974"/>
      <c r="I66" s="974"/>
      <c r="J66" s="271"/>
      <c r="K66" s="270" t="s">
        <v>181</v>
      </c>
      <c r="L66" s="270"/>
      <c r="M66" s="974" t="s">
        <v>184</v>
      </c>
      <c r="N66" s="974"/>
      <c r="O66" s="974"/>
      <c r="P66" s="974"/>
      <c r="Q66" s="974"/>
      <c r="R66" s="974"/>
      <c r="S66" s="974"/>
      <c r="T66" s="974"/>
      <c r="U66" s="420"/>
      <c r="V66" s="420"/>
      <c r="W66" s="271"/>
      <c r="X66" s="271"/>
      <c r="AD66" s="267"/>
    </row>
    <row r="67" spans="1:30" s="266" customFormat="1" x14ac:dyDescent="0.3">
      <c r="A67" s="272">
        <v>1</v>
      </c>
      <c r="B67" s="273" t="s">
        <v>189</v>
      </c>
      <c r="C67" s="269"/>
      <c r="D67" s="275">
        <v>3</v>
      </c>
      <c r="E67" s="975" t="s">
        <v>186</v>
      </c>
      <c r="F67" s="975"/>
      <c r="G67" s="975"/>
      <c r="H67" s="975"/>
      <c r="I67" s="975"/>
      <c r="J67" s="274"/>
      <c r="K67" s="275"/>
      <c r="L67" s="275"/>
      <c r="M67" s="983"/>
      <c r="N67" s="983"/>
      <c r="O67" s="983"/>
      <c r="P67" s="983"/>
      <c r="Q67" s="983"/>
      <c r="R67" s="983"/>
      <c r="S67" s="983"/>
      <c r="T67" s="983"/>
      <c r="U67" s="467"/>
      <c r="V67" s="467"/>
      <c r="W67" s="274"/>
      <c r="X67" s="274"/>
      <c r="AD67" s="267"/>
    </row>
    <row r="68" spans="1:30" s="266" customFormat="1" ht="13.5" customHeight="1" x14ac:dyDescent="0.3">
      <c r="A68" s="272">
        <v>2</v>
      </c>
      <c r="B68" s="273" t="s">
        <v>188</v>
      </c>
      <c r="C68" s="269"/>
      <c r="D68" s="275">
        <v>9</v>
      </c>
      <c r="E68" s="975" t="s">
        <v>187</v>
      </c>
      <c r="F68" s="975"/>
      <c r="G68" s="975"/>
      <c r="H68" s="975"/>
      <c r="I68" s="975"/>
      <c r="J68" s="274"/>
      <c r="K68" s="275"/>
      <c r="L68" s="275"/>
      <c r="M68" s="983"/>
      <c r="N68" s="983"/>
      <c r="O68" s="983"/>
      <c r="P68" s="983"/>
      <c r="Q68" s="983"/>
      <c r="R68" s="983"/>
      <c r="S68" s="983"/>
      <c r="T68" s="983"/>
      <c r="U68" s="467"/>
      <c r="V68" s="467"/>
      <c r="W68" s="274"/>
      <c r="X68" s="274"/>
      <c r="AD68" s="267"/>
    </row>
    <row r="69" spans="1:30" s="266" customFormat="1" ht="13.5" customHeight="1" x14ac:dyDescent="0.3">
      <c r="A69" s="276"/>
      <c r="B69" s="274"/>
      <c r="C69" s="269"/>
      <c r="D69" s="277"/>
      <c r="E69" s="277"/>
      <c r="F69" s="277"/>
      <c r="G69" s="277"/>
      <c r="H69" s="277"/>
      <c r="I69" s="277"/>
      <c r="J69" s="274"/>
      <c r="K69" s="277"/>
      <c r="L69" s="277"/>
      <c r="M69" s="467"/>
      <c r="N69" s="467"/>
      <c r="O69" s="467"/>
      <c r="P69" s="467"/>
      <c r="Q69" s="467"/>
      <c r="R69" s="467"/>
      <c r="S69" s="467"/>
      <c r="T69" s="467"/>
      <c r="U69" s="467"/>
      <c r="V69" s="467"/>
      <c r="W69" s="274"/>
      <c r="X69" s="274"/>
      <c r="AD69" s="267"/>
    </row>
    <row r="70" spans="1:30" s="266" customFormat="1" ht="13.5" customHeight="1" x14ac:dyDescent="0.3">
      <c r="A70" s="984" t="s">
        <v>277</v>
      </c>
      <c r="B70" s="984"/>
      <c r="C70" s="984"/>
      <c r="D70" s="984"/>
      <c r="E70" s="984"/>
      <c r="F70" s="984"/>
      <c r="G70" s="984"/>
      <c r="H70" s="984"/>
      <c r="I70" s="984"/>
      <c r="J70" s="984"/>
      <c r="K70" s="984"/>
      <c r="L70" s="984"/>
      <c r="M70" s="984"/>
      <c r="N70" s="984"/>
      <c r="O70" s="984"/>
      <c r="P70" s="467"/>
      <c r="Q70" s="467"/>
      <c r="R70" s="467"/>
      <c r="S70" s="467"/>
      <c r="T70" s="467"/>
      <c r="U70" s="467"/>
      <c r="V70" s="467"/>
      <c r="W70" s="274"/>
      <c r="X70" s="274"/>
      <c r="AD70" s="267"/>
    </row>
    <row r="71" spans="1:30" s="266" customFormat="1" ht="13.5" customHeight="1" x14ac:dyDescent="0.3">
      <c r="A71" s="741" t="s">
        <v>280</v>
      </c>
      <c r="B71" s="742"/>
      <c r="C71" s="742"/>
      <c r="D71" s="742"/>
      <c r="E71" s="742"/>
      <c r="F71" s="742"/>
      <c r="G71" s="742"/>
      <c r="H71" s="742"/>
      <c r="I71" s="742"/>
      <c r="J71" s="742"/>
      <c r="K71" s="742"/>
      <c r="L71" s="742"/>
      <c r="M71" s="742"/>
      <c r="N71" s="742"/>
      <c r="O71" s="742"/>
      <c r="P71" s="467"/>
      <c r="Q71" s="467"/>
      <c r="R71" s="467"/>
      <c r="S71" s="467"/>
      <c r="T71" s="467"/>
      <c r="U71" s="467"/>
      <c r="V71" s="467"/>
      <c r="W71" s="274"/>
      <c r="X71" s="274"/>
      <c r="AD71" s="267"/>
    </row>
    <row r="72" spans="1:30" s="266" customFormat="1" ht="13.5" customHeight="1" x14ac:dyDescent="0.3">
      <c r="A72" s="741" t="s">
        <v>278</v>
      </c>
      <c r="B72" s="742"/>
      <c r="C72" s="742"/>
      <c r="D72" s="742"/>
      <c r="E72" s="742"/>
      <c r="F72" s="742"/>
      <c r="G72" s="742"/>
      <c r="H72" s="742"/>
      <c r="I72" s="742"/>
      <c r="J72" s="742"/>
      <c r="K72" s="742"/>
      <c r="L72" s="742"/>
      <c r="M72" s="742"/>
      <c r="N72" s="742"/>
      <c r="O72" s="742"/>
      <c r="P72" s="467"/>
      <c r="Q72" s="467"/>
      <c r="R72" s="467"/>
      <c r="S72" s="467"/>
      <c r="T72" s="467"/>
      <c r="U72" s="467"/>
      <c r="V72" s="467"/>
      <c r="W72" s="274"/>
      <c r="X72" s="274"/>
      <c r="AD72" s="267"/>
    </row>
    <row r="73" spans="1:30" s="266" customFormat="1" ht="28.95" customHeight="1" x14ac:dyDescent="0.3">
      <c r="A73" s="743" t="s">
        <v>279</v>
      </c>
      <c r="B73" s="742"/>
      <c r="C73" s="742"/>
      <c r="D73" s="742"/>
      <c r="E73" s="742"/>
      <c r="F73" s="742"/>
      <c r="G73" s="742"/>
      <c r="H73" s="742"/>
      <c r="I73" s="742"/>
      <c r="J73" s="742"/>
      <c r="K73" s="742"/>
      <c r="L73" s="742"/>
      <c r="M73" s="742"/>
      <c r="N73" s="742"/>
      <c r="O73" s="742"/>
      <c r="P73" s="277"/>
      <c r="Q73" s="277"/>
      <c r="R73" s="277"/>
      <c r="S73" s="277"/>
      <c r="T73" s="277"/>
      <c r="U73" s="277"/>
      <c r="V73" s="277"/>
      <c r="W73" s="274"/>
      <c r="X73" s="274"/>
      <c r="AD73" s="267"/>
    </row>
    <row r="74" spans="1:30" x14ac:dyDescent="0.3">
      <c r="A74" s="46"/>
      <c r="B74" s="58" t="s">
        <v>79</v>
      </c>
      <c r="C74" s="55"/>
      <c r="D74" s="50" t="s">
        <v>79</v>
      </c>
      <c r="E74" s="55"/>
      <c r="F74" s="55"/>
      <c r="G74" s="55"/>
      <c r="H74" s="55"/>
      <c r="I74" s="55"/>
      <c r="J74" s="55"/>
      <c r="K74" s="55"/>
      <c r="L74" s="458"/>
      <c r="O74" s="50" t="s">
        <v>79</v>
      </c>
      <c r="P74" s="3"/>
      <c r="Q74" s="3"/>
      <c r="R74" s="3"/>
      <c r="S74" s="3"/>
      <c r="T74" s="3"/>
      <c r="U74" s="3"/>
      <c r="V74" s="3"/>
      <c r="W74" s="47"/>
      <c r="X74" s="180"/>
      <c r="Y74" s="47"/>
      <c r="Z74" s="180"/>
      <c r="AA74" s="42"/>
    </row>
    <row r="75" spans="1:30" ht="24" customHeight="1" x14ac:dyDescent="0.3">
      <c r="A75" s="46"/>
      <c r="B75" s="981" t="s">
        <v>193</v>
      </c>
      <c r="C75" s="982"/>
      <c r="D75" s="239" t="s">
        <v>192</v>
      </c>
      <c r="E75" s="3"/>
      <c r="F75" s="3"/>
      <c r="G75" s="180"/>
      <c r="H75" s="51"/>
      <c r="I75" s="51"/>
      <c r="J75" s="55"/>
      <c r="K75" s="55"/>
      <c r="L75" s="458"/>
      <c r="O75" s="239" t="s">
        <v>191</v>
      </c>
      <c r="P75" s="54"/>
      <c r="Q75" s="54"/>
      <c r="R75" s="54"/>
      <c r="S75" s="54"/>
      <c r="T75" s="54"/>
      <c r="U75" s="54"/>
      <c r="V75" s="54"/>
      <c r="W75" s="47"/>
      <c r="X75" s="180"/>
      <c r="Y75" s="47"/>
      <c r="Z75" s="180"/>
      <c r="AA75" s="42"/>
    </row>
    <row r="76" spans="1:30" x14ac:dyDescent="0.3">
      <c r="A76" s="46"/>
      <c r="B76" s="59" t="s">
        <v>145</v>
      </c>
      <c r="C76" s="55"/>
      <c r="D76" s="89" t="s">
        <v>185</v>
      </c>
      <c r="E76" s="89"/>
      <c r="F76" s="89"/>
      <c r="G76" s="89"/>
      <c r="H76" s="90"/>
      <c r="I76" s="89"/>
      <c r="J76" s="55"/>
      <c r="K76" s="55"/>
      <c r="L76" s="458"/>
      <c r="O76" s="181" t="s">
        <v>144</v>
      </c>
      <c r="P76" s="54"/>
      <c r="Q76" s="54"/>
      <c r="R76" s="54"/>
      <c r="S76" s="54"/>
      <c r="T76" s="54"/>
      <c r="U76" s="54"/>
      <c r="V76" s="54"/>
      <c r="W76" s="47"/>
      <c r="X76" s="180"/>
      <c r="Y76" s="47"/>
      <c r="Z76" s="180"/>
      <c r="AA76" s="42"/>
    </row>
    <row r="77" spans="1:30" x14ac:dyDescent="0.3">
      <c r="A77" s="46"/>
      <c r="B77" s="59" t="s">
        <v>179</v>
      </c>
      <c r="C77" s="55"/>
      <c r="D77" s="54" t="s">
        <v>178</v>
      </c>
      <c r="E77" s="55"/>
      <c r="F77" s="55"/>
      <c r="G77" s="55"/>
      <c r="H77" s="55"/>
      <c r="I77" s="55"/>
      <c r="J77" s="55"/>
      <c r="K77" s="55"/>
      <c r="L77" s="458"/>
      <c r="M77" s="55"/>
      <c r="N77" s="55"/>
      <c r="O77" s="54" t="s">
        <v>177</v>
      </c>
      <c r="P77" s="180"/>
      <c r="Q77" s="180"/>
      <c r="R77" s="180"/>
      <c r="S77" s="180"/>
      <c r="T77" s="54"/>
      <c r="U77" s="54"/>
      <c r="V77" s="54"/>
      <c r="W77" s="47"/>
      <c r="X77" s="180"/>
      <c r="Y77" s="47"/>
      <c r="Z77" s="180"/>
      <c r="AA77" s="42"/>
    </row>
    <row r="78" spans="1:30" ht="22.2" customHeight="1" x14ac:dyDescent="0.3">
      <c r="A78" s="46"/>
      <c r="B78" s="60"/>
      <c r="C78" s="55"/>
      <c r="D78" s="55"/>
      <c r="E78" s="55"/>
      <c r="F78" s="55"/>
      <c r="G78" s="55"/>
      <c r="H78" s="55"/>
      <c r="I78" s="55"/>
      <c r="J78" s="55"/>
      <c r="K78" s="54"/>
      <c r="L78" s="54"/>
      <c r="M78" s="180"/>
      <c r="N78" s="180"/>
      <c r="O78" s="180"/>
      <c r="P78" s="51"/>
      <c r="Q78" s="51"/>
      <c r="R78" s="51"/>
      <c r="S78" s="51"/>
      <c r="T78" s="180"/>
      <c r="U78" s="180"/>
      <c r="V78" s="180"/>
      <c r="W78" s="47"/>
      <c r="X78" s="180"/>
      <c r="Y78" s="47"/>
      <c r="Z78" s="180"/>
      <c r="AA78" s="42"/>
    </row>
    <row r="79" spans="1:30" x14ac:dyDescent="0.3">
      <c r="A79" s="46"/>
      <c r="D79" s="55"/>
      <c r="E79" s="55"/>
      <c r="F79" s="55"/>
      <c r="G79" s="55"/>
      <c r="H79" s="55"/>
      <c r="I79" s="55"/>
      <c r="J79" s="55"/>
      <c r="K79" s="50" t="s">
        <v>79</v>
      </c>
      <c r="L79" s="50"/>
      <c r="M79" s="54"/>
      <c r="N79" s="54"/>
      <c r="O79" s="239"/>
      <c r="P79" s="52"/>
      <c r="Q79" s="52"/>
      <c r="R79" s="52"/>
      <c r="S79" s="52"/>
      <c r="T79" s="51"/>
      <c r="U79" s="51"/>
      <c r="V79" s="51"/>
      <c r="W79" s="47"/>
      <c r="X79" s="180"/>
      <c r="Y79" s="47"/>
      <c r="Z79" s="180"/>
      <c r="AA79" s="5"/>
    </row>
    <row r="80" spans="1:30" ht="14.4" customHeight="1" x14ac:dyDescent="0.3">
      <c r="A80" s="46"/>
      <c r="D80" s="55"/>
      <c r="E80" s="55"/>
      <c r="F80" s="55"/>
      <c r="G80" s="55"/>
      <c r="H80" s="55"/>
      <c r="I80" s="55"/>
      <c r="J80" s="55"/>
      <c r="K80" s="981" t="s">
        <v>87</v>
      </c>
      <c r="L80" s="981"/>
      <c r="M80" s="981"/>
      <c r="N80" s="981"/>
      <c r="O80" s="981"/>
      <c r="P80" s="981"/>
      <c r="Q80" s="981"/>
      <c r="R80" s="981"/>
      <c r="S80" s="981"/>
      <c r="T80" s="238"/>
      <c r="U80" s="457"/>
      <c r="V80" s="457"/>
      <c r="W80" s="53"/>
      <c r="X80" s="457"/>
      <c r="Y80" s="53"/>
      <c r="Z80" s="457"/>
      <c r="AA80" s="5"/>
    </row>
    <row r="81" spans="1:29" x14ac:dyDescent="0.3">
      <c r="A81" s="46"/>
      <c r="D81" s="55"/>
      <c r="E81" s="55"/>
      <c r="F81" s="55"/>
      <c r="G81" s="55"/>
      <c r="H81" s="55"/>
      <c r="I81" s="55"/>
      <c r="J81" s="55"/>
      <c r="K81" s="54" t="s">
        <v>88</v>
      </c>
      <c r="L81" s="54"/>
      <c r="M81" s="54"/>
      <c r="N81" s="54"/>
      <c r="O81" s="54"/>
      <c r="P81" s="238"/>
      <c r="Q81" s="457"/>
      <c r="R81" s="457"/>
      <c r="S81" s="238"/>
      <c r="T81" s="238"/>
      <c r="U81" s="457"/>
      <c r="V81" s="457"/>
      <c r="W81" s="53"/>
      <c r="X81" s="457"/>
      <c r="Y81" s="53"/>
      <c r="Z81" s="457"/>
      <c r="AA81" s="43"/>
    </row>
    <row r="82" spans="1:29" x14ac:dyDescent="0.3">
      <c r="A82" s="46"/>
      <c r="D82" s="55"/>
      <c r="E82" s="55"/>
      <c r="F82" s="55"/>
      <c r="G82" s="55"/>
      <c r="H82" s="55"/>
      <c r="I82" s="55"/>
      <c r="J82" s="55"/>
      <c r="K82" s="54" t="s">
        <v>177</v>
      </c>
      <c r="L82" s="54"/>
      <c r="M82" s="180"/>
      <c r="N82" s="180"/>
      <c r="O82" s="43"/>
      <c r="P82" s="54"/>
      <c r="Q82" s="54"/>
      <c r="R82" s="54"/>
      <c r="S82" s="54"/>
      <c r="T82" s="54"/>
      <c r="U82" s="54"/>
      <c r="V82" s="54"/>
      <c r="W82" s="53"/>
      <c r="X82" s="457"/>
      <c r="Y82" s="53"/>
      <c r="Z82" s="457"/>
      <c r="AA82" s="5"/>
    </row>
    <row r="83" spans="1:29" x14ac:dyDescent="0.3">
      <c r="A83" s="46"/>
      <c r="B83" s="57"/>
      <c r="C83" s="55"/>
      <c r="D83" s="55"/>
      <c r="E83" s="55"/>
      <c r="F83" s="55"/>
      <c r="G83" s="55"/>
      <c r="H83" s="55"/>
      <c r="I83" s="55"/>
      <c r="J83" s="55"/>
      <c r="K83" s="55"/>
      <c r="L83" s="458"/>
      <c r="M83" s="55"/>
      <c r="N83" s="55"/>
      <c r="O83" s="55"/>
      <c r="P83" s="55"/>
      <c r="Q83" s="458"/>
      <c r="R83" s="458"/>
      <c r="S83" s="5"/>
      <c r="T83" s="47"/>
      <c r="U83" s="180"/>
      <c r="V83" s="180"/>
      <c r="W83" s="47"/>
      <c r="X83" s="180"/>
      <c r="Y83" s="47"/>
      <c r="Z83" s="180"/>
      <c r="AA83" s="49"/>
    </row>
    <row r="84" spans="1:29" x14ac:dyDescent="0.3">
      <c r="A84" s="46"/>
      <c r="B84" s="61"/>
      <c r="C84" s="45"/>
      <c r="D84" s="45"/>
      <c r="E84" s="45"/>
      <c r="F84" s="45"/>
      <c r="G84" s="45"/>
      <c r="H84" s="45"/>
      <c r="I84" s="45"/>
      <c r="J84" s="45"/>
      <c r="K84" s="45"/>
      <c r="L84" s="237"/>
      <c r="M84" s="45"/>
      <c r="N84" s="237"/>
      <c r="O84" s="45"/>
      <c r="P84" s="45"/>
      <c r="Q84" s="237"/>
      <c r="R84" s="237"/>
      <c r="S84" s="45"/>
      <c r="T84" s="46"/>
      <c r="U84" s="46"/>
      <c r="V84" s="46"/>
      <c r="W84" s="46"/>
      <c r="X84" s="46"/>
      <c r="Y84" s="46"/>
      <c r="Z84" s="46"/>
    </row>
    <row r="85" spans="1:29" x14ac:dyDescent="0.3">
      <c r="A85" s="46"/>
      <c r="B85" s="61"/>
      <c r="C85" s="45"/>
      <c r="D85" s="45"/>
      <c r="E85" s="45"/>
      <c r="F85" s="45"/>
      <c r="G85" s="45"/>
      <c r="H85" s="45"/>
      <c r="I85" s="45"/>
      <c r="J85" s="45"/>
      <c r="K85" s="45"/>
      <c r="L85" s="237"/>
      <c r="M85" s="45"/>
      <c r="N85" s="237"/>
      <c r="O85" s="45"/>
      <c r="P85" s="45"/>
      <c r="Q85" s="237"/>
      <c r="R85" s="237"/>
      <c r="S85" s="45"/>
      <c r="T85" s="46"/>
      <c r="U85" s="46"/>
      <c r="V85" s="46"/>
      <c r="W85" s="46"/>
      <c r="X85" s="46"/>
      <c r="Y85" s="46"/>
      <c r="Z85" s="46"/>
    </row>
    <row r="86" spans="1:29" x14ac:dyDescent="0.3">
      <c r="AC86" s="71"/>
    </row>
  </sheetData>
  <mergeCells count="76">
    <mergeCell ref="Z4:AA4"/>
    <mergeCell ref="P4:Q4"/>
    <mergeCell ref="R4:S4"/>
    <mergeCell ref="T4:U4"/>
    <mergeCell ref="V4:W4"/>
    <mergeCell ref="X4:Y4"/>
    <mergeCell ref="I5:I8"/>
    <mergeCell ref="X3:AA3"/>
    <mergeCell ref="A10:AA10"/>
    <mergeCell ref="A11:AA11"/>
    <mergeCell ref="J6:J8"/>
    <mergeCell ref="K6:K8"/>
    <mergeCell ref="M6:M8"/>
    <mergeCell ref="H3:H8"/>
    <mergeCell ref="I3:M3"/>
    <mergeCell ref="O3:O8"/>
    <mergeCell ref="P3:S3"/>
    <mergeCell ref="T3:W3"/>
    <mergeCell ref="N3:N8"/>
    <mergeCell ref="L6:L8"/>
    <mergeCell ref="P5:Q5"/>
    <mergeCell ref="J4:M4"/>
    <mergeCell ref="P6:P8"/>
    <mergeCell ref="X5:Y5"/>
    <mergeCell ref="Z5:AA5"/>
    <mergeCell ref="R6:R8"/>
    <mergeCell ref="S6:S8"/>
    <mergeCell ref="T6:T8"/>
    <mergeCell ref="Z6:Z8"/>
    <mergeCell ref="AA6:AA8"/>
    <mergeCell ref="U6:U8"/>
    <mergeCell ref="V6:V8"/>
    <mergeCell ref="W6:W8"/>
    <mergeCell ref="X6:X8"/>
    <mergeCell ref="Y6:Y8"/>
    <mergeCell ref="Q6:Q8"/>
    <mergeCell ref="B75:C75"/>
    <mergeCell ref="K80:S80"/>
    <mergeCell ref="M67:T67"/>
    <mergeCell ref="E68:I68"/>
    <mergeCell ref="M68:T68"/>
    <mergeCell ref="A70:O70"/>
    <mergeCell ref="E66:I66"/>
    <mergeCell ref="M66:T66"/>
    <mergeCell ref="E67:I67"/>
    <mergeCell ref="C60:M60"/>
    <mergeCell ref="C59:M59"/>
    <mergeCell ref="C61:M61"/>
    <mergeCell ref="C62:M62"/>
    <mergeCell ref="A65:W65"/>
    <mergeCell ref="C63:M63"/>
    <mergeCell ref="A24:B24"/>
    <mergeCell ref="A25:AA25"/>
    <mergeCell ref="A55:B55"/>
    <mergeCell ref="A56:B56"/>
    <mergeCell ref="C57:AA57"/>
    <mergeCell ref="A26:AA26"/>
    <mergeCell ref="A49:B49"/>
    <mergeCell ref="A50:AA50"/>
    <mergeCell ref="B51:B54"/>
    <mergeCell ref="J5:M5"/>
    <mergeCell ref="R5:S5"/>
    <mergeCell ref="T5:U5"/>
    <mergeCell ref="V5:W5"/>
    <mergeCell ref="A1:AA1"/>
    <mergeCell ref="A2:A8"/>
    <mergeCell ref="B2:B8"/>
    <mergeCell ref="C2:F2"/>
    <mergeCell ref="G2:G8"/>
    <mergeCell ref="H2:O2"/>
    <mergeCell ref="P2:AA2"/>
    <mergeCell ref="C3:C8"/>
    <mergeCell ref="D3:D8"/>
    <mergeCell ref="E3:F3"/>
    <mergeCell ref="E5:E8"/>
    <mergeCell ref="F5:F8"/>
  </mergeCells>
  <phoneticPr fontId="21" type="noConversion"/>
  <pageMargins left="0.7" right="0.7" top="0.75" bottom="0.75" header="0.3" footer="0.3"/>
  <pageSetup paperSize="9" scale="45" orientation="portrait" r:id="rId1"/>
  <colBreaks count="1" manualBreakCount="1">
    <brk id="27" max="1048575" man="1"/>
  </colBreaks>
  <ignoredErrors>
    <ignoredError sqref="O17:O19 O12 O22 O16 O20:O2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topLeftCell="A4" zoomScale="80" zoomScaleNormal="80" workbookViewId="0">
      <selection activeCell="A24" sqref="A24:BA24"/>
    </sheetView>
  </sheetViews>
  <sheetFormatPr defaultRowHeight="13.2" x14ac:dyDescent="0.3"/>
  <cols>
    <col min="1" max="1" width="6.88671875" style="180" customWidth="1"/>
    <col min="2" max="53" width="3.109375" style="180" customWidth="1"/>
    <col min="54" max="54" width="6.5546875" style="180" customWidth="1"/>
    <col min="55" max="61" width="4.44140625" style="180" customWidth="1"/>
    <col min="62" max="69" width="3" style="180" customWidth="1"/>
    <col min="70" max="256" width="8.88671875" style="180"/>
    <col min="257" max="257" width="6.88671875" style="180" customWidth="1"/>
    <col min="258" max="309" width="3.109375" style="180" customWidth="1"/>
    <col min="310" max="310" width="0.109375" style="180" customWidth="1"/>
    <col min="311" max="313" width="0" style="180" hidden="1" customWidth="1"/>
    <col min="314" max="512" width="8.88671875" style="180"/>
    <col min="513" max="513" width="6.88671875" style="180" customWidth="1"/>
    <col min="514" max="565" width="3.109375" style="180" customWidth="1"/>
    <col min="566" max="566" width="0.109375" style="180" customWidth="1"/>
    <col min="567" max="569" width="0" style="180" hidden="1" customWidth="1"/>
    <col min="570" max="768" width="8.88671875" style="180"/>
    <col min="769" max="769" width="6.88671875" style="180" customWidth="1"/>
    <col min="770" max="821" width="3.109375" style="180" customWidth="1"/>
    <col min="822" max="822" width="0.109375" style="180" customWidth="1"/>
    <col min="823" max="825" width="0" style="180" hidden="1" customWidth="1"/>
    <col min="826" max="1024" width="8.88671875" style="180"/>
    <col min="1025" max="1025" width="6.88671875" style="180" customWidth="1"/>
    <col min="1026" max="1077" width="3.109375" style="180" customWidth="1"/>
    <col min="1078" max="1078" width="0.109375" style="180" customWidth="1"/>
    <col min="1079" max="1081" width="0" style="180" hidden="1" customWidth="1"/>
    <col min="1082" max="1280" width="8.88671875" style="180"/>
    <col min="1281" max="1281" width="6.88671875" style="180" customWidth="1"/>
    <col min="1282" max="1333" width="3.109375" style="180" customWidth="1"/>
    <col min="1334" max="1334" width="0.109375" style="180" customWidth="1"/>
    <col min="1335" max="1337" width="0" style="180" hidden="1" customWidth="1"/>
    <col min="1338" max="1536" width="8.88671875" style="180"/>
    <col min="1537" max="1537" width="6.88671875" style="180" customWidth="1"/>
    <col min="1538" max="1589" width="3.109375" style="180" customWidth="1"/>
    <col min="1590" max="1590" width="0.109375" style="180" customWidth="1"/>
    <col min="1591" max="1593" width="0" style="180" hidden="1" customWidth="1"/>
    <col min="1594" max="1792" width="8.88671875" style="180"/>
    <col min="1793" max="1793" width="6.88671875" style="180" customWidth="1"/>
    <col min="1794" max="1845" width="3.109375" style="180" customWidth="1"/>
    <col min="1846" max="1846" width="0.109375" style="180" customWidth="1"/>
    <col min="1847" max="1849" width="0" style="180" hidden="1" customWidth="1"/>
    <col min="1850" max="2048" width="8.88671875" style="180"/>
    <col min="2049" max="2049" width="6.88671875" style="180" customWidth="1"/>
    <col min="2050" max="2101" width="3.109375" style="180" customWidth="1"/>
    <col min="2102" max="2102" width="0.109375" style="180" customWidth="1"/>
    <col min="2103" max="2105" width="0" style="180" hidden="1" customWidth="1"/>
    <col min="2106" max="2304" width="8.88671875" style="180"/>
    <col min="2305" max="2305" width="6.88671875" style="180" customWidth="1"/>
    <col min="2306" max="2357" width="3.109375" style="180" customWidth="1"/>
    <col min="2358" max="2358" width="0.109375" style="180" customWidth="1"/>
    <col min="2359" max="2361" width="0" style="180" hidden="1" customWidth="1"/>
    <col min="2362" max="2560" width="8.88671875" style="180"/>
    <col min="2561" max="2561" width="6.88671875" style="180" customWidth="1"/>
    <col min="2562" max="2613" width="3.109375" style="180" customWidth="1"/>
    <col min="2614" max="2614" width="0.109375" style="180" customWidth="1"/>
    <col min="2615" max="2617" width="0" style="180" hidden="1" customWidth="1"/>
    <col min="2618" max="2816" width="8.88671875" style="180"/>
    <col min="2817" max="2817" width="6.88671875" style="180" customWidth="1"/>
    <col min="2818" max="2869" width="3.109375" style="180" customWidth="1"/>
    <col min="2870" max="2870" width="0.109375" style="180" customWidth="1"/>
    <col min="2871" max="2873" width="0" style="180" hidden="1" customWidth="1"/>
    <col min="2874" max="3072" width="8.88671875" style="180"/>
    <col min="3073" max="3073" width="6.88671875" style="180" customWidth="1"/>
    <col min="3074" max="3125" width="3.109375" style="180" customWidth="1"/>
    <col min="3126" max="3126" width="0.109375" style="180" customWidth="1"/>
    <col min="3127" max="3129" width="0" style="180" hidden="1" customWidth="1"/>
    <col min="3130" max="3328" width="8.88671875" style="180"/>
    <col min="3329" max="3329" width="6.88671875" style="180" customWidth="1"/>
    <col min="3330" max="3381" width="3.109375" style="180" customWidth="1"/>
    <col min="3382" max="3382" width="0.109375" style="180" customWidth="1"/>
    <col min="3383" max="3385" width="0" style="180" hidden="1" customWidth="1"/>
    <col min="3386" max="3584" width="8.88671875" style="180"/>
    <col min="3585" max="3585" width="6.88671875" style="180" customWidth="1"/>
    <col min="3586" max="3637" width="3.109375" style="180" customWidth="1"/>
    <col min="3638" max="3638" width="0.109375" style="180" customWidth="1"/>
    <col min="3639" max="3641" width="0" style="180" hidden="1" customWidth="1"/>
    <col min="3642" max="3840" width="8.88671875" style="180"/>
    <col min="3841" max="3841" width="6.88671875" style="180" customWidth="1"/>
    <col min="3842" max="3893" width="3.109375" style="180" customWidth="1"/>
    <col min="3894" max="3894" width="0.109375" style="180" customWidth="1"/>
    <col min="3895" max="3897" width="0" style="180" hidden="1" customWidth="1"/>
    <col min="3898" max="4096" width="8.88671875" style="180"/>
    <col min="4097" max="4097" width="6.88671875" style="180" customWidth="1"/>
    <col min="4098" max="4149" width="3.109375" style="180" customWidth="1"/>
    <col min="4150" max="4150" width="0.109375" style="180" customWidth="1"/>
    <col min="4151" max="4153" width="0" style="180" hidden="1" customWidth="1"/>
    <col min="4154" max="4352" width="8.88671875" style="180"/>
    <col min="4353" max="4353" width="6.88671875" style="180" customWidth="1"/>
    <col min="4354" max="4405" width="3.109375" style="180" customWidth="1"/>
    <col min="4406" max="4406" width="0.109375" style="180" customWidth="1"/>
    <col min="4407" max="4409" width="0" style="180" hidden="1" customWidth="1"/>
    <col min="4410" max="4608" width="8.88671875" style="180"/>
    <col min="4609" max="4609" width="6.88671875" style="180" customWidth="1"/>
    <col min="4610" max="4661" width="3.109375" style="180" customWidth="1"/>
    <col min="4662" max="4662" width="0.109375" style="180" customWidth="1"/>
    <col min="4663" max="4665" width="0" style="180" hidden="1" customWidth="1"/>
    <col min="4666" max="4864" width="8.88671875" style="180"/>
    <col min="4865" max="4865" width="6.88671875" style="180" customWidth="1"/>
    <col min="4866" max="4917" width="3.109375" style="180" customWidth="1"/>
    <col min="4918" max="4918" width="0.109375" style="180" customWidth="1"/>
    <col min="4919" max="4921" width="0" style="180" hidden="1" customWidth="1"/>
    <col min="4922" max="5120" width="8.88671875" style="180"/>
    <col min="5121" max="5121" width="6.88671875" style="180" customWidth="1"/>
    <col min="5122" max="5173" width="3.109375" style="180" customWidth="1"/>
    <col min="5174" max="5174" width="0.109375" style="180" customWidth="1"/>
    <col min="5175" max="5177" width="0" style="180" hidden="1" customWidth="1"/>
    <col min="5178" max="5376" width="8.88671875" style="180"/>
    <col min="5377" max="5377" width="6.88671875" style="180" customWidth="1"/>
    <col min="5378" max="5429" width="3.109375" style="180" customWidth="1"/>
    <col min="5430" max="5430" width="0.109375" style="180" customWidth="1"/>
    <col min="5431" max="5433" width="0" style="180" hidden="1" customWidth="1"/>
    <col min="5434" max="5632" width="8.88671875" style="180"/>
    <col min="5633" max="5633" width="6.88671875" style="180" customWidth="1"/>
    <col min="5634" max="5685" width="3.109375" style="180" customWidth="1"/>
    <col min="5686" max="5686" width="0.109375" style="180" customWidth="1"/>
    <col min="5687" max="5689" width="0" style="180" hidden="1" customWidth="1"/>
    <col min="5690" max="5888" width="8.88671875" style="180"/>
    <col min="5889" max="5889" width="6.88671875" style="180" customWidth="1"/>
    <col min="5890" max="5941" width="3.109375" style="180" customWidth="1"/>
    <col min="5942" max="5942" width="0.109375" style="180" customWidth="1"/>
    <col min="5943" max="5945" width="0" style="180" hidden="1" customWidth="1"/>
    <col min="5946" max="6144" width="8.88671875" style="180"/>
    <col min="6145" max="6145" width="6.88671875" style="180" customWidth="1"/>
    <col min="6146" max="6197" width="3.109375" style="180" customWidth="1"/>
    <col min="6198" max="6198" width="0.109375" style="180" customWidth="1"/>
    <col min="6199" max="6201" width="0" style="180" hidden="1" customWidth="1"/>
    <col min="6202" max="6400" width="8.88671875" style="180"/>
    <col min="6401" max="6401" width="6.88671875" style="180" customWidth="1"/>
    <col min="6402" max="6453" width="3.109375" style="180" customWidth="1"/>
    <col min="6454" max="6454" width="0.109375" style="180" customWidth="1"/>
    <col min="6455" max="6457" width="0" style="180" hidden="1" customWidth="1"/>
    <col min="6458" max="6656" width="8.88671875" style="180"/>
    <col min="6657" max="6657" width="6.88671875" style="180" customWidth="1"/>
    <col min="6658" max="6709" width="3.109375" style="180" customWidth="1"/>
    <col min="6710" max="6710" width="0.109375" style="180" customWidth="1"/>
    <col min="6711" max="6713" width="0" style="180" hidden="1" customWidth="1"/>
    <col min="6714" max="6912" width="8.88671875" style="180"/>
    <col min="6913" max="6913" width="6.88671875" style="180" customWidth="1"/>
    <col min="6914" max="6965" width="3.109375" style="180" customWidth="1"/>
    <col min="6966" max="6966" width="0.109375" style="180" customWidth="1"/>
    <col min="6967" max="6969" width="0" style="180" hidden="1" customWidth="1"/>
    <col min="6970" max="7168" width="8.88671875" style="180"/>
    <col min="7169" max="7169" width="6.88671875" style="180" customWidth="1"/>
    <col min="7170" max="7221" width="3.109375" style="180" customWidth="1"/>
    <col min="7222" max="7222" width="0.109375" style="180" customWidth="1"/>
    <col min="7223" max="7225" width="0" style="180" hidden="1" customWidth="1"/>
    <col min="7226" max="7424" width="8.88671875" style="180"/>
    <col min="7425" max="7425" width="6.88671875" style="180" customWidth="1"/>
    <col min="7426" max="7477" width="3.109375" style="180" customWidth="1"/>
    <col min="7478" max="7478" width="0.109375" style="180" customWidth="1"/>
    <col min="7479" max="7481" width="0" style="180" hidden="1" customWidth="1"/>
    <col min="7482" max="7680" width="8.88671875" style="180"/>
    <col min="7681" max="7681" width="6.88671875" style="180" customWidth="1"/>
    <col min="7682" max="7733" width="3.109375" style="180" customWidth="1"/>
    <col min="7734" max="7734" width="0.109375" style="180" customWidth="1"/>
    <col min="7735" max="7737" width="0" style="180" hidden="1" customWidth="1"/>
    <col min="7738" max="7936" width="8.88671875" style="180"/>
    <col min="7937" max="7937" width="6.88671875" style="180" customWidth="1"/>
    <col min="7938" max="7989" width="3.109375" style="180" customWidth="1"/>
    <col min="7990" max="7990" width="0.109375" style="180" customWidth="1"/>
    <col min="7991" max="7993" width="0" style="180" hidden="1" customWidth="1"/>
    <col min="7994" max="8192" width="8.88671875" style="180"/>
    <col min="8193" max="8193" width="6.88671875" style="180" customWidth="1"/>
    <col min="8194" max="8245" width="3.109375" style="180" customWidth="1"/>
    <col min="8246" max="8246" width="0.109375" style="180" customWidth="1"/>
    <col min="8247" max="8249" width="0" style="180" hidden="1" customWidth="1"/>
    <col min="8250" max="8448" width="8.88671875" style="180"/>
    <col min="8449" max="8449" width="6.88671875" style="180" customWidth="1"/>
    <col min="8450" max="8501" width="3.109375" style="180" customWidth="1"/>
    <col min="8502" max="8502" width="0.109375" style="180" customWidth="1"/>
    <col min="8503" max="8505" width="0" style="180" hidden="1" customWidth="1"/>
    <col min="8506" max="8704" width="8.88671875" style="180"/>
    <col min="8705" max="8705" width="6.88671875" style="180" customWidth="1"/>
    <col min="8706" max="8757" width="3.109375" style="180" customWidth="1"/>
    <col min="8758" max="8758" width="0.109375" style="180" customWidth="1"/>
    <col min="8759" max="8761" width="0" style="180" hidden="1" customWidth="1"/>
    <col min="8762" max="8960" width="8.88671875" style="180"/>
    <col min="8961" max="8961" width="6.88671875" style="180" customWidth="1"/>
    <col min="8962" max="9013" width="3.109375" style="180" customWidth="1"/>
    <col min="9014" max="9014" width="0.109375" style="180" customWidth="1"/>
    <col min="9015" max="9017" width="0" style="180" hidden="1" customWidth="1"/>
    <col min="9018" max="9216" width="8.88671875" style="180"/>
    <col min="9217" max="9217" width="6.88671875" style="180" customWidth="1"/>
    <col min="9218" max="9269" width="3.109375" style="180" customWidth="1"/>
    <col min="9270" max="9270" width="0.109375" style="180" customWidth="1"/>
    <col min="9271" max="9273" width="0" style="180" hidden="1" customWidth="1"/>
    <col min="9274" max="9472" width="8.88671875" style="180"/>
    <col min="9473" max="9473" width="6.88671875" style="180" customWidth="1"/>
    <col min="9474" max="9525" width="3.109375" style="180" customWidth="1"/>
    <col min="9526" max="9526" width="0.109375" style="180" customWidth="1"/>
    <col min="9527" max="9529" width="0" style="180" hidden="1" customWidth="1"/>
    <col min="9530" max="9728" width="8.88671875" style="180"/>
    <col min="9729" max="9729" width="6.88671875" style="180" customWidth="1"/>
    <col min="9730" max="9781" width="3.109375" style="180" customWidth="1"/>
    <col min="9782" max="9782" width="0.109375" style="180" customWidth="1"/>
    <col min="9783" max="9785" width="0" style="180" hidden="1" customWidth="1"/>
    <col min="9786" max="9984" width="8.88671875" style="180"/>
    <col min="9985" max="9985" width="6.88671875" style="180" customWidth="1"/>
    <col min="9986" max="10037" width="3.109375" style="180" customWidth="1"/>
    <col min="10038" max="10038" width="0.109375" style="180" customWidth="1"/>
    <col min="10039" max="10041" width="0" style="180" hidden="1" customWidth="1"/>
    <col min="10042" max="10240" width="8.88671875" style="180"/>
    <col min="10241" max="10241" width="6.88671875" style="180" customWidth="1"/>
    <col min="10242" max="10293" width="3.109375" style="180" customWidth="1"/>
    <col min="10294" max="10294" width="0.109375" style="180" customWidth="1"/>
    <col min="10295" max="10297" width="0" style="180" hidden="1" customWidth="1"/>
    <col min="10298" max="10496" width="8.88671875" style="180"/>
    <col min="10497" max="10497" width="6.88671875" style="180" customWidth="1"/>
    <col min="10498" max="10549" width="3.109375" style="180" customWidth="1"/>
    <col min="10550" max="10550" width="0.109375" style="180" customWidth="1"/>
    <col min="10551" max="10553" width="0" style="180" hidden="1" customWidth="1"/>
    <col min="10554" max="10752" width="8.88671875" style="180"/>
    <col min="10753" max="10753" width="6.88671875" style="180" customWidth="1"/>
    <col min="10754" max="10805" width="3.109375" style="180" customWidth="1"/>
    <col min="10806" max="10806" width="0.109375" style="180" customWidth="1"/>
    <col min="10807" max="10809" width="0" style="180" hidden="1" customWidth="1"/>
    <col min="10810" max="11008" width="8.88671875" style="180"/>
    <col min="11009" max="11009" width="6.88671875" style="180" customWidth="1"/>
    <col min="11010" max="11061" width="3.109375" style="180" customWidth="1"/>
    <col min="11062" max="11062" width="0.109375" style="180" customWidth="1"/>
    <col min="11063" max="11065" width="0" style="180" hidden="1" customWidth="1"/>
    <col min="11066" max="11264" width="8.88671875" style="180"/>
    <col min="11265" max="11265" width="6.88671875" style="180" customWidth="1"/>
    <col min="11266" max="11317" width="3.109375" style="180" customWidth="1"/>
    <col min="11318" max="11318" width="0.109375" style="180" customWidth="1"/>
    <col min="11319" max="11321" width="0" style="180" hidden="1" customWidth="1"/>
    <col min="11322" max="11520" width="8.88671875" style="180"/>
    <col min="11521" max="11521" width="6.88671875" style="180" customWidth="1"/>
    <col min="11522" max="11573" width="3.109375" style="180" customWidth="1"/>
    <col min="11574" max="11574" width="0.109375" style="180" customWidth="1"/>
    <col min="11575" max="11577" width="0" style="180" hidden="1" customWidth="1"/>
    <col min="11578" max="11776" width="8.88671875" style="180"/>
    <col min="11777" max="11777" width="6.88671875" style="180" customWidth="1"/>
    <col min="11778" max="11829" width="3.109375" style="180" customWidth="1"/>
    <col min="11830" max="11830" width="0.109375" style="180" customWidth="1"/>
    <col min="11831" max="11833" width="0" style="180" hidden="1" customWidth="1"/>
    <col min="11834" max="12032" width="8.88671875" style="180"/>
    <col min="12033" max="12033" width="6.88671875" style="180" customWidth="1"/>
    <col min="12034" max="12085" width="3.109375" style="180" customWidth="1"/>
    <col min="12086" max="12086" width="0.109375" style="180" customWidth="1"/>
    <col min="12087" max="12089" width="0" style="180" hidden="1" customWidth="1"/>
    <col min="12090" max="12288" width="8.88671875" style="180"/>
    <col min="12289" max="12289" width="6.88671875" style="180" customWidth="1"/>
    <col min="12290" max="12341" width="3.109375" style="180" customWidth="1"/>
    <col min="12342" max="12342" width="0.109375" style="180" customWidth="1"/>
    <col min="12343" max="12345" width="0" style="180" hidden="1" customWidth="1"/>
    <col min="12346" max="12544" width="8.88671875" style="180"/>
    <col min="12545" max="12545" width="6.88671875" style="180" customWidth="1"/>
    <col min="12546" max="12597" width="3.109375" style="180" customWidth="1"/>
    <col min="12598" max="12598" width="0.109375" style="180" customWidth="1"/>
    <col min="12599" max="12601" width="0" style="180" hidden="1" customWidth="1"/>
    <col min="12602" max="12800" width="8.88671875" style="180"/>
    <col min="12801" max="12801" width="6.88671875" style="180" customWidth="1"/>
    <col min="12802" max="12853" width="3.109375" style="180" customWidth="1"/>
    <col min="12854" max="12854" width="0.109375" style="180" customWidth="1"/>
    <col min="12855" max="12857" width="0" style="180" hidden="1" customWidth="1"/>
    <col min="12858" max="13056" width="8.88671875" style="180"/>
    <col min="13057" max="13057" width="6.88671875" style="180" customWidth="1"/>
    <col min="13058" max="13109" width="3.109375" style="180" customWidth="1"/>
    <col min="13110" max="13110" width="0.109375" style="180" customWidth="1"/>
    <col min="13111" max="13113" width="0" style="180" hidden="1" customWidth="1"/>
    <col min="13114" max="13312" width="8.88671875" style="180"/>
    <col min="13313" max="13313" width="6.88671875" style="180" customWidth="1"/>
    <col min="13314" max="13365" width="3.109375" style="180" customWidth="1"/>
    <col min="13366" max="13366" width="0.109375" style="180" customWidth="1"/>
    <col min="13367" max="13369" width="0" style="180" hidden="1" customWidth="1"/>
    <col min="13370" max="13568" width="8.88671875" style="180"/>
    <col min="13569" max="13569" width="6.88671875" style="180" customWidth="1"/>
    <col min="13570" max="13621" width="3.109375" style="180" customWidth="1"/>
    <col min="13622" max="13622" width="0.109375" style="180" customWidth="1"/>
    <col min="13623" max="13625" width="0" style="180" hidden="1" customWidth="1"/>
    <col min="13626" max="13824" width="8.88671875" style="180"/>
    <col min="13825" max="13825" width="6.88671875" style="180" customWidth="1"/>
    <col min="13826" max="13877" width="3.109375" style="180" customWidth="1"/>
    <col min="13878" max="13878" width="0.109375" style="180" customWidth="1"/>
    <col min="13879" max="13881" width="0" style="180" hidden="1" customWidth="1"/>
    <col min="13882" max="14080" width="8.88671875" style="180"/>
    <col min="14081" max="14081" width="6.88671875" style="180" customWidth="1"/>
    <col min="14082" max="14133" width="3.109375" style="180" customWidth="1"/>
    <col min="14134" max="14134" width="0.109375" style="180" customWidth="1"/>
    <col min="14135" max="14137" width="0" style="180" hidden="1" customWidth="1"/>
    <col min="14138" max="14336" width="8.88671875" style="180"/>
    <col min="14337" max="14337" width="6.88671875" style="180" customWidth="1"/>
    <col min="14338" max="14389" width="3.109375" style="180" customWidth="1"/>
    <col min="14390" max="14390" width="0.109375" style="180" customWidth="1"/>
    <col min="14391" max="14393" width="0" style="180" hidden="1" customWidth="1"/>
    <col min="14394" max="14592" width="8.88671875" style="180"/>
    <col min="14593" max="14593" width="6.88671875" style="180" customWidth="1"/>
    <col min="14594" max="14645" width="3.109375" style="180" customWidth="1"/>
    <col min="14646" max="14646" width="0.109375" style="180" customWidth="1"/>
    <col min="14647" max="14649" width="0" style="180" hidden="1" customWidth="1"/>
    <col min="14650" max="14848" width="8.88671875" style="180"/>
    <col min="14849" max="14849" width="6.88671875" style="180" customWidth="1"/>
    <col min="14850" max="14901" width="3.109375" style="180" customWidth="1"/>
    <col min="14902" max="14902" width="0.109375" style="180" customWidth="1"/>
    <col min="14903" max="14905" width="0" style="180" hidden="1" customWidth="1"/>
    <col min="14906" max="15104" width="8.88671875" style="180"/>
    <col min="15105" max="15105" width="6.88671875" style="180" customWidth="1"/>
    <col min="15106" max="15157" width="3.109375" style="180" customWidth="1"/>
    <col min="15158" max="15158" width="0.109375" style="180" customWidth="1"/>
    <col min="15159" max="15161" width="0" style="180" hidden="1" customWidth="1"/>
    <col min="15162" max="15360" width="8.88671875" style="180"/>
    <col min="15361" max="15361" width="6.88671875" style="180" customWidth="1"/>
    <col min="15362" max="15413" width="3.109375" style="180" customWidth="1"/>
    <col min="15414" max="15414" width="0.109375" style="180" customWidth="1"/>
    <col min="15415" max="15417" width="0" style="180" hidden="1" customWidth="1"/>
    <col min="15418" max="15616" width="8.88671875" style="180"/>
    <col min="15617" max="15617" width="6.88671875" style="180" customWidth="1"/>
    <col min="15618" max="15669" width="3.109375" style="180" customWidth="1"/>
    <col min="15670" max="15670" width="0.109375" style="180" customWidth="1"/>
    <col min="15671" max="15673" width="0" style="180" hidden="1" customWidth="1"/>
    <col min="15674" max="15872" width="8.88671875" style="180"/>
    <col min="15873" max="15873" width="6.88671875" style="180" customWidth="1"/>
    <col min="15874" max="15925" width="3.109375" style="180" customWidth="1"/>
    <col min="15926" max="15926" width="0.109375" style="180" customWidth="1"/>
    <col min="15927" max="15929" width="0" style="180" hidden="1" customWidth="1"/>
    <col min="15930" max="16128" width="8.88671875" style="180"/>
    <col min="16129" max="16129" width="6.88671875" style="180" customWidth="1"/>
    <col min="16130" max="16181" width="3.109375" style="180" customWidth="1"/>
    <col min="16182" max="16182" width="0.109375" style="180" customWidth="1"/>
    <col min="16183" max="16185" width="0" style="180" hidden="1" customWidth="1"/>
    <col min="16186" max="16384" width="8.88671875" style="180"/>
  </cols>
  <sheetData>
    <row r="1" spans="1:61" ht="21" x14ac:dyDescent="0.3">
      <c r="A1" s="876" t="s">
        <v>154</v>
      </c>
      <c r="B1" s="876"/>
      <c r="C1" s="876"/>
      <c r="D1" s="876"/>
      <c r="E1" s="876"/>
      <c r="F1" s="876"/>
      <c r="G1" s="876"/>
      <c r="H1" s="876"/>
      <c r="I1" s="876"/>
      <c r="J1" s="876"/>
      <c r="K1" s="876"/>
      <c r="L1" s="876"/>
      <c r="M1" s="876"/>
      <c r="N1" s="876"/>
      <c r="O1" s="876"/>
      <c r="P1" s="876"/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6"/>
      <c r="AO1" s="876"/>
      <c r="AP1" s="876"/>
      <c r="AQ1" s="876"/>
      <c r="AR1" s="876"/>
      <c r="AS1" s="876"/>
      <c r="AT1" s="876"/>
      <c r="AU1" s="876"/>
      <c r="AV1" s="876"/>
      <c r="AW1" s="876"/>
      <c r="AX1" s="876"/>
      <c r="AY1" s="876"/>
      <c r="AZ1" s="876"/>
      <c r="BA1" s="876"/>
      <c r="BB1" s="876"/>
      <c r="BC1" s="876"/>
      <c r="BD1" s="876"/>
      <c r="BE1" s="876"/>
      <c r="BF1" s="876"/>
      <c r="BG1" s="876"/>
      <c r="BH1" s="876"/>
      <c r="BI1" s="876"/>
    </row>
    <row r="2" spans="1:61" s="1" customFormat="1" ht="21" customHeight="1" x14ac:dyDescent="0.3">
      <c r="A2" s="876" t="s">
        <v>0</v>
      </c>
      <c r="B2" s="876"/>
      <c r="C2" s="876"/>
      <c r="D2" s="876"/>
      <c r="E2" s="876"/>
      <c r="F2" s="876"/>
      <c r="G2" s="876"/>
      <c r="H2" s="876"/>
      <c r="I2" s="876"/>
      <c r="J2" s="876"/>
      <c r="K2" s="876"/>
      <c r="L2" s="876"/>
      <c r="M2" s="876"/>
      <c r="N2" s="876"/>
      <c r="O2" s="876"/>
      <c r="P2" s="876"/>
      <c r="Q2" s="876"/>
      <c r="R2" s="876"/>
      <c r="S2" s="876"/>
      <c r="T2" s="876"/>
      <c r="U2" s="876"/>
      <c r="V2" s="876"/>
      <c r="W2" s="876"/>
      <c r="X2" s="876"/>
      <c r="Y2" s="876"/>
      <c r="Z2" s="876"/>
      <c r="AA2" s="876"/>
      <c r="AB2" s="876"/>
      <c r="AC2" s="876"/>
      <c r="AD2" s="876"/>
      <c r="AE2" s="876"/>
      <c r="AF2" s="876"/>
      <c r="AG2" s="876"/>
      <c r="AH2" s="876"/>
      <c r="AI2" s="876"/>
      <c r="AJ2" s="876"/>
      <c r="AK2" s="876"/>
      <c r="AL2" s="876"/>
      <c r="AM2" s="876"/>
      <c r="AN2" s="876"/>
      <c r="AO2" s="876"/>
      <c r="AP2" s="876"/>
      <c r="AQ2" s="876"/>
      <c r="AR2" s="876"/>
      <c r="AS2" s="876"/>
      <c r="AT2" s="876"/>
      <c r="AU2" s="876"/>
      <c r="AV2" s="876"/>
      <c r="AW2" s="876"/>
      <c r="AX2" s="876"/>
      <c r="AY2" s="876"/>
      <c r="AZ2" s="876"/>
      <c r="BA2" s="876"/>
      <c r="BB2" s="876"/>
      <c r="BC2" s="876"/>
      <c r="BD2" s="876"/>
      <c r="BE2" s="876"/>
      <c r="BF2" s="876"/>
      <c r="BG2" s="876"/>
      <c r="BH2" s="876"/>
      <c r="BI2" s="876"/>
    </row>
    <row r="3" spans="1:61" s="1" customFormat="1" ht="21" customHeight="1" x14ac:dyDescent="0.3">
      <c r="A3" s="1039" t="s">
        <v>89</v>
      </c>
      <c r="B3" s="1039"/>
      <c r="C3" s="1039"/>
      <c r="D3" s="1039"/>
      <c r="E3" s="1039"/>
      <c r="F3" s="1039"/>
      <c r="G3" s="1039"/>
      <c r="H3" s="1039"/>
      <c r="I3" s="1039"/>
      <c r="J3" s="1039"/>
      <c r="K3" s="1039"/>
      <c r="L3" s="1039"/>
      <c r="M3" s="1039"/>
      <c r="N3" s="1039"/>
      <c r="O3" s="1039"/>
      <c r="P3" s="1039"/>
      <c r="Q3" s="1039"/>
      <c r="R3" s="1039"/>
      <c r="S3" s="1039"/>
      <c r="T3" s="1039"/>
      <c r="U3" s="1039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  <c r="AH3" s="1039"/>
      <c r="AI3" s="1039"/>
      <c r="AJ3" s="1039"/>
      <c r="AK3" s="1039"/>
      <c r="AL3" s="1039"/>
      <c r="AM3" s="1039"/>
      <c r="AN3" s="1039"/>
      <c r="AO3" s="1039"/>
      <c r="AP3" s="1039"/>
      <c r="AQ3" s="1039"/>
      <c r="AR3" s="1039"/>
      <c r="AS3" s="1039"/>
      <c r="AT3" s="1039"/>
      <c r="AU3" s="1039"/>
      <c r="AV3" s="1039"/>
      <c r="AW3" s="1039"/>
      <c r="AX3" s="1039"/>
      <c r="AY3" s="1039"/>
      <c r="AZ3" s="1039"/>
      <c r="BA3" s="1039"/>
      <c r="BB3" s="1039"/>
      <c r="BC3" s="1039"/>
      <c r="BD3" s="1039"/>
      <c r="BE3" s="1039"/>
      <c r="BF3" s="1039"/>
      <c r="BG3" s="1039"/>
      <c r="BH3" s="1039"/>
      <c r="BI3" s="1039"/>
    </row>
    <row r="4" spans="1:61" s="1" customFormat="1" ht="21.75" customHeight="1" x14ac:dyDescent="0.3">
      <c r="A4" s="3" t="s">
        <v>156</v>
      </c>
      <c r="B4" s="2"/>
      <c r="C4" s="2"/>
      <c r="D4" s="2"/>
      <c r="E4" s="2"/>
      <c r="F4" s="2"/>
      <c r="G4" s="2"/>
      <c r="H4" s="2"/>
      <c r="I4" s="4"/>
      <c r="J4" s="877" t="s">
        <v>155</v>
      </c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9"/>
      <c r="AQ4" s="879"/>
      <c r="AR4" s="879"/>
      <c r="AS4" s="879"/>
      <c r="AT4" s="879"/>
      <c r="AU4" s="895" t="s">
        <v>244</v>
      </c>
      <c r="AV4" s="895"/>
      <c r="AW4" s="895"/>
      <c r="AX4" s="895"/>
      <c r="AY4" s="895"/>
      <c r="AZ4" s="895"/>
      <c r="BA4" s="895"/>
      <c r="BB4" s="895"/>
      <c r="BC4" s="662"/>
      <c r="BD4" s="462"/>
      <c r="BE4" s="462"/>
    </row>
    <row r="5" spans="1:61" ht="14.4" customHeight="1" x14ac:dyDescent="0.3">
      <c r="A5" s="180" t="s">
        <v>1</v>
      </c>
      <c r="J5" s="883"/>
      <c r="K5" s="883"/>
      <c r="L5" s="883"/>
      <c r="M5" s="883"/>
      <c r="N5" s="883"/>
      <c r="O5" s="883"/>
      <c r="P5" s="883"/>
      <c r="Q5" s="883"/>
      <c r="R5" s="883"/>
      <c r="S5" s="883"/>
      <c r="T5" s="883"/>
      <c r="U5" s="883"/>
      <c r="V5" s="883"/>
      <c r="W5" s="883"/>
      <c r="X5" s="883"/>
      <c r="Y5" s="883"/>
      <c r="Z5" s="883"/>
      <c r="AA5" s="883"/>
      <c r="AB5" s="883"/>
      <c r="AC5" s="883"/>
      <c r="AD5" s="883"/>
      <c r="AE5" s="883"/>
      <c r="AF5" s="883"/>
      <c r="AG5" s="883"/>
      <c r="AH5" s="883"/>
      <c r="AI5" s="883"/>
      <c r="AJ5" s="883"/>
      <c r="AK5" s="883"/>
      <c r="AL5" s="883"/>
      <c r="AM5" s="883"/>
      <c r="AN5" s="883"/>
      <c r="AO5" s="883"/>
      <c r="AU5" s="896" t="s">
        <v>245</v>
      </c>
      <c r="AV5" s="896"/>
      <c r="AW5" s="896"/>
      <c r="AX5" s="896"/>
      <c r="AY5" s="896"/>
      <c r="AZ5" s="896"/>
      <c r="BA5" s="896"/>
      <c r="BB5" s="896"/>
      <c r="BC5" s="662"/>
      <c r="BD5" s="661"/>
      <c r="BE5" s="661"/>
    </row>
    <row r="6" spans="1:61" ht="14.4" customHeight="1" x14ac:dyDescent="0.3">
      <c r="A6" s="180" t="s">
        <v>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U6" s="896" t="s">
        <v>247</v>
      </c>
      <c r="AV6" s="896"/>
      <c r="AW6" s="896"/>
      <c r="AX6" s="896"/>
      <c r="AY6" s="896"/>
      <c r="AZ6" s="896"/>
      <c r="BA6" s="896"/>
      <c r="BB6" s="896"/>
      <c r="BC6" s="662"/>
      <c r="BD6" s="464"/>
      <c r="BE6" s="464"/>
    </row>
    <row r="7" spans="1:61" ht="14.4" customHeight="1" x14ac:dyDescent="0.3">
      <c r="A7" s="180" t="s">
        <v>3</v>
      </c>
      <c r="Q7" s="857" t="s">
        <v>157</v>
      </c>
      <c r="R7" s="857"/>
      <c r="S7" s="857"/>
      <c r="T7" s="857"/>
      <c r="U7" s="857"/>
      <c r="V7" s="857"/>
      <c r="W7" s="857"/>
      <c r="X7" s="857"/>
      <c r="Y7" s="857"/>
      <c r="Z7" s="857"/>
      <c r="AA7" s="857"/>
      <c r="AB7" s="857"/>
      <c r="AC7" s="857"/>
      <c r="AD7" s="857"/>
      <c r="AE7" s="857"/>
      <c r="AF7" s="857"/>
      <c r="AG7" s="857"/>
      <c r="AH7" s="857"/>
      <c r="AI7" s="857"/>
      <c r="AJ7" s="857"/>
      <c r="AK7" s="857"/>
      <c r="AL7" s="857"/>
      <c r="AM7" s="857"/>
      <c r="AU7" s="897" t="s">
        <v>248</v>
      </c>
      <c r="AV7" s="897"/>
      <c r="AW7" s="897"/>
      <c r="AX7" s="897"/>
      <c r="AY7" s="897"/>
      <c r="AZ7" s="897"/>
      <c r="BA7" s="897"/>
      <c r="BB7" s="897"/>
      <c r="BC7" s="897"/>
      <c r="BD7" s="897"/>
      <c r="BE7" s="897"/>
    </row>
    <row r="8" spans="1:61" ht="14.4" customHeight="1" x14ac:dyDescent="0.3">
      <c r="A8" s="180" t="s">
        <v>90</v>
      </c>
      <c r="I8" s="98"/>
      <c r="Q8" s="886" t="s">
        <v>158</v>
      </c>
      <c r="R8" s="886"/>
      <c r="S8" s="886"/>
      <c r="T8" s="886"/>
      <c r="U8" s="886"/>
      <c r="V8" s="886"/>
      <c r="W8" s="886"/>
      <c r="X8" s="886"/>
      <c r="Y8" s="886"/>
      <c r="Z8" s="886"/>
      <c r="AA8" s="886"/>
      <c r="AB8" s="886"/>
      <c r="AC8" s="886"/>
      <c r="AD8" s="886"/>
      <c r="AE8" s="886"/>
      <c r="AF8" s="886"/>
      <c r="AG8" s="886"/>
      <c r="AH8" s="886"/>
      <c r="AI8" s="886"/>
      <c r="AJ8" s="886"/>
      <c r="AK8" s="886"/>
      <c r="AL8" s="886"/>
      <c r="AM8" s="886"/>
      <c r="AU8" s="898" t="s">
        <v>246</v>
      </c>
      <c r="AV8" s="898"/>
      <c r="AW8" s="898"/>
      <c r="AX8" s="898"/>
      <c r="AY8" s="898"/>
      <c r="AZ8" s="898"/>
      <c r="BA8" s="898"/>
      <c r="BB8" s="898"/>
      <c r="BC8" s="898"/>
      <c r="BD8" s="898"/>
      <c r="BE8" s="898"/>
    </row>
    <row r="9" spans="1:61" ht="14.4" customHeight="1" x14ac:dyDescent="0.25">
      <c r="A9" s="888" t="s">
        <v>197</v>
      </c>
      <c r="B9" s="889"/>
      <c r="C9" s="889"/>
      <c r="D9" s="889"/>
      <c r="E9" s="889"/>
      <c r="F9" s="889"/>
      <c r="G9" s="889"/>
      <c r="I9" s="98"/>
      <c r="Q9" s="887" t="s">
        <v>159</v>
      </c>
      <c r="R9" s="887"/>
      <c r="S9" s="887"/>
      <c r="T9" s="887"/>
      <c r="U9" s="887"/>
      <c r="V9" s="887"/>
      <c r="W9" s="887"/>
      <c r="X9" s="887"/>
      <c r="Y9" s="887"/>
      <c r="Z9" s="887"/>
      <c r="AA9" s="887"/>
      <c r="AB9" s="887"/>
      <c r="AC9" s="887"/>
      <c r="AD9" s="887"/>
      <c r="AE9" s="887"/>
      <c r="AF9" s="887"/>
      <c r="AG9" s="887"/>
      <c r="AH9" s="887"/>
      <c r="AI9" s="887"/>
      <c r="AJ9" s="887"/>
      <c r="AK9" s="887"/>
      <c r="AL9" s="887"/>
      <c r="AM9" s="887"/>
    </row>
    <row r="10" spans="1:61" ht="14.4" customHeight="1" x14ac:dyDescent="0.3">
      <c r="I10" s="9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61" x14ac:dyDescent="0.3">
      <c r="I11" s="98"/>
      <c r="P11" s="857" t="s">
        <v>160</v>
      </c>
      <c r="Q11" s="857"/>
      <c r="R11" s="857"/>
      <c r="S11" s="857"/>
      <c r="T11" s="857"/>
      <c r="U11" s="857"/>
      <c r="V11" s="857"/>
      <c r="W11" s="857"/>
      <c r="X11" s="857"/>
      <c r="Y11" s="857"/>
      <c r="Z11" s="857"/>
      <c r="AA11" s="857"/>
      <c r="AB11" s="857"/>
      <c r="AC11" s="857"/>
      <c r="AD11" s="857"/>
      <c r="AE11" s="857"/>
      <c r="AF11" s="857"/>
      <c r="AG11" s="857"/>
      <c r="AH11" s="857"/>
      <c r="AI11" s="857"/>
      <c r="AJ11" s="857"/>
      <c r="AK11" s="857"/>
      <c r="AL11" s="857"/>
      <c r="AM11" s="857"/>
      <c r="AN11" s="857"/>
    </row>
    <row r="12" spans="1:61" ht="14.4" x14ac:dyDescent="0.3">
      <c r="I12" s="98"/>
      <c r="P12" s="880" t="s">
        <v>170</v>
      </c>
      <c r="Q12" s="880"/>
      <c r="R12" s="880"/>
      <c r="S12" s="880"/>
      <c r="T12" s="880"/>
      <c r="U12" s="880"/>
      <c r="V12" s="880"/>
      <c r="W12" s="880"/>
      <c r="X12" s="880"/>
      <c r="Y12" s="880"/>
      <c r="Z12" s="880"/>
      <c r="AA12" s="880"/>
      <c r="AB12" s="880"/>
      <c r="AC12" s="880"/>
      <c r="AD12" s="880"/>
      <c r="AE12" s="880"/>
      <c r="AF12" s="880"/>
      <c r="AG12" s="880"/>
      <c r="AH12" s="880"/>
      <c r="AI12" s="880"/>
      <c r="AJ12" s="880"/>
      <c r="AK12" s="880"/>
      <c r="AL12" s="880"/>
      <c r="AM12" s="880"/>
      <c r="AN12" s="880"/>
      <c r="AO12" s="881"/>
      <c r="AP12" s="881"/>
      <c r="AQ12" s="881"/>
      <c r="AR12" s="881"/>
      <c r="AS12" s="881"/>
      <c r="AT12" s="881"/>
    </row>
    <row r="13" spans="1:61" ht="14.4" x14ac:dyDescent="0.3">
      <c r="I13" s="98"/>
      <c r="P13" s="880" t="s">
        <v>171</v>
      </c>
      <c r="Q13" s="880"/>
      <c r="R13" s="880"/>
      <c r="S13" s="880"/>
      <c r="T13" s="880"/>
      <c r="U13" s="880"/>
      <c r="V13" s="880"/>
      <c r="W13" s="880"/>
      <c r="X13" s="880"/>
      <c r="Y13" s="880"/>
      <c r="Z13" s="880"/>
      <c r="AA13" s="880"/>
      <c r="AB13" s="880"/>
      <c r="AC13" s="880"/>
      <c r="AD13" s="880"/>
      <c r="AE13" s="880"/>
      <c r="AF13" s="880"/>
      <c r="AG13" s="880"/>
      <c r="AH13" s="880"/>
      <c r="AI13" s="880"/>
      <c r="AJ13" s="880"/>
      <c r="AK13" s="880"/>
      <c r="AL13" s="880"/>
      <c r="AM13" s="880"/>
      <c r="AN13" s="880"/>
      <c r="AO13" s="882"/>
      <c r="AP13" s="882"/>
      <c r="AQ13" s="882"/>
      <c r="AR13" s="882"/>
      <c r="AS13" s="882"/>
      <c r="AT13" s="882"/>
    </row>
    <row r="14" spans="1:61" ht="15.75" customHeight="1" x14ac:dyDescent="0.3">
      <c r="I14" s="98"/>
      <c r="P14" s="880" t="s">
        <v>172</v>
      </c>
      <c r="Q14" s="880"/>
      <c r="R14" s="880"/>
      <c r="S14" s="880"/>
      <c r="T14" s="880"/>
      <c r="U14" s="880"/>
      <c r="V14" s="880"/>
      <c r="W14" s="880"/>
      <c r="X14" s="880"/>
      <c r="Y14" s="880"/>
      <c r="Z14" s="880"/>
      <c r="AA14" s="880"/>
      <c r="AB14" s="880"/>
      <c r="AC14" s="880"/>
      <c r="AD14" s="880"/>
      <c r="AE14" s="880"/>
      <c r="AF14" s="880"/>
      <c r="AG14" s="880"/>
      <c r="AH14" s="880"/>
      <c r="AI14" s="880"/>
      <c r="AJ14" s="880"/>
      <c r="AK14" s="880"/>
      <c r="AL14" s="880"/>
      <c r="AM14" s="880"/>
      <c r="AN14" s="880"/>
      <c r="AO14" s="882"/>
      <c r="AP14" s="882"/>
      <c r="AQ14" s="882"/>
      <c r="AR14" s="882"/>
      <c r="AS14" s="882"/>
      <c r="AT14" s="882"/>
    </row>
    <row r="15" spans="1:61" ht="8.4" customHeight="1" x14ac:dyDescent="0.3">
      <c r="I15" s="98"/>
      <c r="P15" s="362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</row>
    <row r="16" spans="1:61" s="139" customFormat="1" ht="17.100000000000001" customHeight="1" x14ac:dyDescent="0.3">
      <c r="A16" s="136"/>
      <c r="B16" s="136"/>
      <c r="C16" s="136"/>
      <c r="D16" s="136"/>
      <c r="E16" s="136"/>
      <c r="F16" s="136"/>
      <c r="G16" s="842" t="s">
        <v>161</v>
      </c>
      <c r="H16" s="842"/>
      <c r="I16" s="842"/>
      <c r="J16" s="842"/>
      <c r="K16" s="842"/>
      <c r="L16" s="842"/>
      <c r="M16" s="842"/>
      <c r="N16" s="842"/>
      <c r="O16" s="842"/>
      <c r="P16" s="842"/>
      <c r="Q16" s="842"/>
      <c r="R16" s="842"/>
      <c r="S16" s="842"/>
      <c r="T16" s="842"/>
      <c r="U16" s="842"/>
      <c r="V16" s="842"/>
      <c r="W16" s="842"/>
      <c r="X16" s="842"/>
      <c r="Y16" s="842"/>
      <c r="Z16" s="842"/>
      <c r="AA16" s="842"/>
      <c r="AB16" s="842"/>
      <c r="AC16" s="842"/>
      <c r="AD16" s="842"/>
      <c r="AE16" s="136"/>
      <c r="AF16" s="136"/>
      <c r="AG16" s="136"/>
      <c r="AH16" s="136"/>
      <c r="AI16" s="842" t="s">
        <v>165</v>
      </c>
      <c r="AJ16" s="842"/>
      <c r="AK16" s="842"/>
      <c r="AL16" s="842"/>
      <c r="AM16" s="842"/>
      <c r="AN16" s="842"/>
      <c r="AO16" s="842"/>
      <c r="AP16" s="842"/>
      <c r="AQ16" s="842"/>
      <c r="AR16" s="842"/>
      <c r="AS16" s="842"/>
      <c r="AT16" s="842"/>
      <c r="AU16" s="842"/>
      <c r="AV16" s="842"/>
      <c r="AW16" s="842"/>
      <c r="AX16" s="842"/>
      <c r="AY16" s="842"/>
      <c r="AZ16" s="842"/>
      <c r="BA16" s="137"/>
      <c r="BB16" s="242"/>
      <c r="BC16" s="242"/>
      <c r="BD16" s="242"/>
      <c r="BE16" s="242"/>
      <c r="BF16" s="242"/>
      <c r="BG16" s="138"/>
      <c r="BH16" s="138"/>
      <c r="BI16" s="138"/>
    </row>
    <row r="17" spans="1:69" s="139" customFormat="1" ht="7.35" customHeight="1" x14ac:dyDescent="0.3">
      <c r="A17" s="136"/>
      <c r="B17" s="136"/>
      <c r="C17" s="136"/>
      <c r="D17" s="136"/>
      <c r="E17" s="136"/>
      <c r="F17" s="136"/>
      <c r="G17" s="242"/>
      <c r="H17" s="242"/>
      <c r="I17" s="361"/>
      <c r="J17" s="242"/>
      <c r="K17" s="244"/>
      <c r="L17" s="244"/>
      <c r="M17" s="244"/>
      <c r="N17" s="244"/>
      <c r="O17" s="244"/>
      <c r="P17" s="244"/>
      <c r="Q17" s="244"/>
      <c r="R17" s="244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142"/>
      <c r="AF17" s="142"/>
      <c r="AG17" s="141"/>
      <c r="AH17" s="141"/>
      <c r="AI17" s="244"/>
      <c r="AJ17" s="244"/>
      <c r="AK17" s="244"/>
      <c r="AL17" s="244"/>
      <c r="AM17" s="244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137"/>
      <c r="BB17" s="242"/>
      <c r="BC17" s="242"/>
      <c r="BD17" s="242"/>
      <c r="BE17" s="242"/>
      <c r="BF17" s="242"/>
      <c r="BG17" s="138"/>
      <c r="BH17" s="138"/>
      <c r="BI17" s="138"/>
    </row>
    <row r="18" spans="1:69" s="139" customFormat="1" ht="15.6" customHeight="1" x14ac:dyDescent="0.3">
      <c r="A18" s="136"/>
      <c r="B18" s="136"/>
      <c r="C18" s="136"/>
      <c r="D18" s="136"/>
      <c r="E18" s="136"/>
      <c r="F18" s="136"/>
      <c r="G18" s="842" t="s">
        <v>162</v>
      </c>
      <c r="H18" s="842"/>
      <c r="I18" s="842"/>
      <c r="J18" s="842"/>
      <c r="K18" s="842"/>
      <c r="L18" s="842"/>
      <c r="M18" s="842"/>
      <c r="N18" s="842"/>
      <c r="O18" s="842"/>
      <c r="P18" s="842"/>
      <c r="Q18" s="842"/>
      <c r="R18" s="842"/>
      <c r="S18" s="842"/>
      <c r="T18" s="842"/>
      <c r="U18" s="842"/>
      <c r="V18" s="842"/>
      <c r="W18" s="842"/>
      <c r="X18" s="842"/>
      <c r="Y18" s="242"/>
      <c r="Z18" s="242"/>
      <c r="AA18" s="242"/>
      <c r="AB18" s="242"/>
      <c r="AC18" s="242"/>
      <c r="AD18" s="242"/>
      <c r="AE18" s="136"/>
      <c r="AF18" s="136"/>
      <c r="AG18" s="136"/>
      <c r="AH18" s="136"/>
      <c r="AI18" s="842" t="s">
        <v>166</v>
      </c>
      <c r="AJ18" s="842"/>
      <c r="AK18" s="842"/>
      <c r="AL18" s="842"/>
      <c r="AM18" s="842"/>
      <c r="AN18" s="842"/>
      <c r="AO18" s="842"/>
      <c r="AP18" s="842"/>
      <c r="AQ18" s="842"/>
      <c r="AR18" s="842"/>
      <c r="AS18" s="842"/>
      <c r="AT18" s="842"/>
      <c r="AU18" s="842"/>
      <c r="AV18" s="842"/>
      <c r="AW18" s="842"/>
      <c r="AX18" s="842"/>
      <c r="AY18" s="842"/>
      <c r="AZ18" s="842"/>
      <c r="BA18" s="842"/>
      <c r="BB18" s="842"/>
      <c r="BC18" s="842"/>
      <c r="BD18" s="842"/>
      <c r="BE18" s="842"/>
      <c r="BF18" s="842"/>
      <c r="BG18" s="138"/>
      <c r="BH18" s="138"/>
      <c r="BI18" s="138"/>
    </row>
    <row r="19" spans="1:69" s="139" customFormat="1" ht="7.35" customHeight="1" x14ac:dyDescent="0.3">
      <c r="A19" s="136"/>
      <c r="B19" s="136"/>
      <c r="C19" s="136"/>
      <c r="D19" s="136"/>
      <c r="E19" s="136"/>
      <c r="F19" s="136"/>
      <c r="G19" s="242"/>
      <c r="H19" s="242"/>
      <c r="I19" s="242"/>
      <c r="J19" s="242"/>
      <c r="K19" s="246" t="s">
        <v>4</v>
      </c>
      <c r="L19" s="246"/>
      <c r="M19" s="246"/>
      <c r="N19" s="246"/>
      <c r="O19" s="246"/>
      <c r="P19" s="246"/>
      <c r="Q19" s="246"/>
      <c r="R19" s="246"/>
      <c r="S19" s="246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136"/>
      <c r="AF19" s="136"/>
      <c r="AG19" s="136"/>
      <c r="AH19" s="136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2"/>
      <c r="AV19" s="242"/>
      <c r="AW19" s="242"/>
      <c r="AX19" s="242"/>
      <c r="AY19" s="242"/>
      <c r="AZ19" s="242"/>
      <c r="BA19" s="137"/>
      <c r="BB19" s="242"/>
      <c r="BC19" s="242"/>
      <c r="BD19" s="242"/>
      <c r="BE19" s="242"/>
      <c r="BF19" s="242"/>
      <c r="BG19" s="138"/>
      <c r="BH19" s="138"/>
      <c r="BI19" s="138"/>
    </row>
    <row r="20" spans="1:69" s="139" customFormat="1" x14ac:dyDescent="0.25">
      <c r="A20" s="136"/>
      <c r="B20" s="136"/>
      <c r="C20" s="136"/>
      <c r="D20" s="136"/>
      <c r="E20" s="136"/>
      <c r="F20" s="136"/>
      <c r="G20" s="842" t="s">
        <v>216</v>
      </c>
      <c r="H20" s="842"/>
      <c r="I20" s="842"/>
      <c r="J20" s="842"/>
      <c r="K20" s="842"/>
      <c r="L20" s="842"/>
      <c r="M20" s="842"/>
      <c r="N20" s="842"/>
      <c r="O20" s="842"/>
      <c r="P20" s="842"/>
      <c r="Q20" s="842"/>
      <c r="R20" s="842"/>
      <c r="S20" s="842"/>
      <c r="T20" s="842"/>
      <c r="U20" s="842"/>
      <c r="V20" s="842"/>
      <c r="W20" s="842"/>
      <c r="X20" s="842"/>
      <c r="Y20" s="242"/>
      <c r="Z20" s="242"/>
      <c r="AA20" s="242"/>
      <c r="AB20" s="242"/>
      <c r="AC20" s="242"/>
      <c r="AD20" s="242"/>
      <c r="AE20" s="136"/>
      <c r="AF20" s="136"/>
      <c r="AG20" s="136"/>
      <c r="AH20" s="136"/>
      <c r="AI20" s="842" t="s">
        <v>167</v>
      </c>
      <c r="AJ20" s="842"/>
      <c r="AK20" s="842"/>
      <c r="AL20" s="842"/>
      <c r="AM20" s="842"/>
      <c r="AN20" s="842"/>
      <c r="AO20" s="842"/>
      <c r="AP20" s="842"/>
      <c r="AQ20" s="842"/>
      <c r="AR20" s="842"/>
      <c r="AS20" s="842"/>
      <c r="AT20" s="842"/>
      <c r="AU20" s="842"/>
      <c r="AV20" s="842"/>
      <c r="AW20" s="842"/>
      <c r="AX20" s="842"/>
      <c r="AY20" s="842"/>
      <c r="AZ20" s="842"/>
      <c r="BA20" s="137"/>
      <c r="BB20" s="243"/>
      <c r="BC20" s="243"/>
      <c r="BD20" s="243"/>
      <c r="BE20" s="243"/>
      <c r="BF20" s="243"/>
      <c r="BG20" s="140"/>
      <c r="BH20" s="140"/>
      <c r="BI20" s="140"/>
    </row>
    <row r="21" spans="1:69" s="139" customFormat="1" ht="8.4" customHeight="1" x14ac:dyDescent="0.25">
      <c r="A21" s="136"/>
      <c r="B21" s="136"/>
      <c r="C21" s="136"/>
      <c r="D21" s="136"/>
      <c r="E21" s="136"/>
      <c r="F21" s="136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136"/>
      <c r="AF21" s="136"/>
      <c r="AG21" s="136"/>
      <c r="AH21" s="136"/>
      <c r="AI21" s="242"/>
      <c r="AJ21" s="242"/>
      <c r="AK21" s="242"/>
      <c r="AL21" s="242"/>
      <c r="AM21" s="242"/>
      <c r="AN21" s="242"/>
      <c r="AO21" s="242"/>
      <c r="AP21" s="242"/>
      <c r="AQ21" s="242"/>
      <c r="AR21" s="242"/>
      <c r="AS21" s="242"/>
      <c r="AT21" s="242"/>
      <c r="AU21" s="242"/>
      <c r="AV21" s="242"/>
      <c r="AW21" s="242"/>
      <c r="AX21" s="242"/>
      <c r="AY21" s="242"/>
      <c r="AZ21" s="242"/>
      <c r="BA21" s="137"/>
    </row>
    <row r="22" spans="1:69" s="139" customFormat="1" x14ac:dyDescent="0.25">
      <c r="A22" s="136"/>
      <c r="B22" s="143"/>
      <c r="C22" s="143"/>
      <c r="D22" s="143"/>
      <c r="E22" s="143"/>
      <c r="F22" s="143"/>
      <c r="G22" s="843" t="s">
        <v>164</v>
      </c>
      <c r="H22" s="843"/>
      <c r="I22" s="843"/>
      <c r="J22" s="843"/>
      <c r="K22" s="843"/>
      <c r="L22" s="843"/>
      <c r="M22" s="843"/>
      <c r="N22" s="843"/>
      <c r="O22" s="843"/>
      <c r="P22" s="843"/>
      <c r="Q22" s="843"/>
      <c r="R22" s="843"/>
      <c r="S22" s="843"/>
      <c r="T22" s="843"/>
      <c r="U22" s="843"/>
      <c r="V22" s="843"/>
      <c r="W22" s="843"/>
      <c r="X22" s="843"/>
      <c r="Y22" s="246"/>
      <c r="Z22" s="246"/>
      <c r="AA22" s="246"/>
      <c r="AB22" s="246"/>
      <c r="AC22" s="246"/>
      <c r="AD22" s="246"/>
      <c r="AE22" s="143"/>
      <c r="AF22" s="136"/>
      <c r="AG22" s="144"/>
      <c r="AH22" s="144"/>
      <c r="AI22" s="922" t="s">
        <v>168</v>
      </c>
      <c r="AJ22" s="922"/>
      <c r="AK22" s="922"/>
      <c r="AL22" s="922"/>
      <c r="AM22" s="922"/>
      <c r="AN22" s="922"/>
      <c r="AO22" s="922"/>
      <c r="AP22" s="922"/>
      <c r="AQ22" s="922"/>
      <c r="AR22" s="922"/>
      <c r="AS22" s="922"/>
      <c r="AT22" s="922"/>
      <c r="AU22" s="922"/>
      <c r="AV22" s="922"/>
      <c r="AW22" s="922"/>
      <c r="AX22" s="922"/>
      <c r="AY22" s="922"/>
      <c r="AZ22" s="922"/>
      <c r="BA22" s="137"/>
    </row>
    <row r="23" spans="1:69" ht="15.75" customHeight="1" x14ac:dyDescent="0.3">
      <c r="I23" s="98"/>
      <c r="P23" s="362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4" spans="1:69" ht="14.4" thickBot="1" x14ac:dyDescent="0.35">
      <c r="A24" s="923" t="s">
        <v>169</v>
      </c>
      <c r="B24" s="923"/>
      <c r="C24" s="923"/>
      <c r="D24" s="923"/>
      <c r="E24" s="923"/>
      <c r="F24" s="923"/>
      <c r="G24" s="923"/>
      <c r="H24" s="923"/>
      <c r="I24" s="923"/>
      <c r="J24" s="923"/>
      <c r="K24" s="923"/>
      <c r="L24" s="923"/>
      <c r="M24" s="923"/>
      <c r="N24" s="923"/>
      <c r="O24" s="923"/>
      <c r="P24" s="923"/>
      <c r="Q24" s="923"/>
      <c r="R24" s="923"/>
      <c r="S24" s="923"/>
      <c r="T24" s="923"/>
      <c r="U24" s="923"/>
      <c r="V24" s="923"/>
      <c r="W24" s="923"/>
      <c r="X24" s="923"/>
      <c r="Y24" s="923"/>
      <c r="Z24" s="923"/>
      <c r="AA24" s="923"/>
      <c r="AB24" s="923"/>
      <c r="AC24" s="923"/>
      <c r="AD24" s="923"/>
      <c r="AE24" s="923"/>
      <c r="AF24" s="923"/>
      <c r="AG24" s="923"/>
      <c r="AH24" s="923"/>
      <c r="AI24" s="923"/>
      <c r="AJ24" s="923"/>
      <c r="AK24" s="923"/>
      <c r="AL24" s="923"/>
      <c r="AM24" s="923"/>
      <c r="AN24" s="923"/>
      <c r="AO24" s="923"/>
      <c r="AP24" s="923"/>
      <c r="AQ24" s="923"/>
      <c r="AR24" s="923"/>
      <c r="AS24" s="923"/>
      <c r="AT24" s="923"/>
      <c r="AU24" s="923"/>
      <c r="AV24" s="923"/>
      <c r="AW24" s="923"/>
      <c r="AX24" s="923"/>
      <c r="AY24" s="923"/>
      <c r="AZ24" s="923"/>
      <c r="BA24" s="923"/>
      <c r="BB24" s="844" t="s">
        <v>21</v>
      </c>
      <c r="BC24" s="844"/>
      <c r="BD24" s="844"/>
      <c r="BE24" s="844"/>
      <c r="BF24" s="844"/>
      <c r="BG24" s="844"/>
      <c r="BH24" s="844"/>
      <c r="BI24" s="844"/>
      <c r="BJ24" s="145"/>
      <c r="BK24" s="145"/>
      <c r="BL24" s="145"/>
      <c r="BM24" s="145"/>
      <c r="BN24" s="145"/>
      <c r="BO24" s="145"/>
      <c r="BP24" s="145"/>
      <c r="BQ24" s="145"/>
    </row>
    <row r="25" spans="1:69" s="9" customFormat="1" ht="12.75" customHeight="1" thickBot="1" x14ac:dyDescent="0.35">
      <c r="A25" s="845" t="s">
        <v>5</v>
      </c>
      <c r="B25" s="849" t="s">
        <v>6</v>
      </c>
      <c r="C25" s="850"/>
      <c r="D25" s="850"/>
      <c r="E25" s="850"/>
      <c r="F25" s="850"/>
      <c r="G25" s="849" t="s">
        <v>7</v>
      </c>
      <c r="H25" s="851"/>
      <c r="I25" s="851"/>
      <c r="J25" s="852"/>
      <c r="K25" s="849" t="s">
        <v>8</v>
      </c>
      <c r="L25" s="853"/>
      <c r="M25" s="853"/>
      <c r="N25" s="853"/>
      <c r="O25" s="849" t="s">
        <v>9</v>
      </c>
      <c r="P25" s="850"/>
      <c r="Q25" s="850"/>
      <c r="R25" s="850"/>
      <c r="S25" s="854"/>
      <c r="T25" s="855" t="s">
        <v>10</v>
      </c>
      <c r="U25" s="851"/>
      <c r="V25" s="851"/>
      <c r="W25" s="852"/>
      <c r="X25" s="849" t="s">
        <v>11</v>
      </c>
      <c r="Y25" s="853"/>
      <c r="Z25" s="853"/>
      <c r="AA25" s="856"/>
      <c r="AB25" s="849" t="s">
        <v>12</v>
      </c>
      <c r="AC25" s="850"/>
      <c r="AD25" s="850"/>
      <c r="AE25" s="850"/>
      <c r="AF25" s="850"/>
      <c r="AG25" s="849" t="s">
        <v>13</v>
      </c>
      <c r="AH25" s="851"/>
      <c r="AI25" s="851"/>
      <c r="AJ25" s="852"/>
      <c r="AK25" s="849" t="s">
        <v>14</v>
      </c>
      <c r="AL25" s="853"/>
      <c r="AM25" s="853"/>
      <c r="AN25" s="853"/>
      <c r="AO25" s="849" t="s">
        <v>15</v>
      </c>
      <c r="AP25" s="850"/>
      <c r="AQ25" s="850"/>
      <c r="AR25" s="850"/>
      <c r="AS25" s="854"/>
      <c r="AT25" s="855" t="s">
        <v>16</v>
      </c>
      <c r="AU25" s="851"/>
      <c r="AV25" s="851"/>
      <c r="AW25" s="852"/>
      <c r="AX25" s="849" t="s">
        <v>17</v>
      </c>
      <c r="AY25" s="853"/>
      <c r="AZ25" s="853"/>
      <c r="BA25" s="853"/>
      <c r="BB25" s="1036" t="s">
        <v>5</v>
      </c>
      <c r="BC25" s="1027" t="s">
        <v>24</v>
      </c>
      <c r="BD25" s="1033" t="s">
        <v>217</v>
      </c>
      <c r="BE25" s="1027" t="s">
        <v>25</v>
      </c>
      <c r="BF25" s="1030" t="s">
        <v>26</v>
      </c>
      <c r="BG25" s="1027" t="s">
        <v>218</v>
      </c>
      <c r="BH25" s="866" t="s">
        <v>107</v>
      </c>
      <c r="BI25" s="1030" t="s">
        <v>27</v>
      </c>
      <c r="BJ25" s="1027" t="s">
        <v>219</v>
      </c>
    </row>
    <row r="26" spans="1:69" s="9" customFormat="1" ht="13.8" thickBot="1" x14ac:dyDescent="0.3">
      <c r="A26" s="846"/>
      <c r="B26" s="76">
        <v>1</v>
      </c>
      <c r="C26" s="77">
        <v>2</v>
      </c>
      <c r="D26" s="77">
        <v>3</v>
      </c>
      <c r="E26" s="77">
        <v>4</v>
      </c>
      <c r="F26" s="83">
        <v>5</v>
      </c>
      <c r="G26" s="76">
        <v>6</v>
      </c>
      <c r="H26" s="77">
        <v>7</v>
      </c>
      <c r="I26" s="77">
        <v>8</v>
      </c>
      <c r="J26" s="80">
        <v>9</v>
      </c>
      <c r="K26" s="76">
        <v>10</v>
      </c>
      <c r="L26" s="77">
        <v>11</v>
      </c>
      <c r="M26" s="77">
        <v>12</v>
      </c>
      <c r="N26" s="81">
        <v>13</v>
      </c>
      <c r="O26" s="76">
        <v>14</v>
      </c>
      <c r="P26" s="77">
        <v>15</v>
      </c>
      <c r="Q26" s="77">
        <v>16</v>
      </c>
      <c r="R26" s="77">
        <v>17</v>
      </c>
      <c r="S26" s="78">
        <v>18</v>
      </c>
      <c r="T26" s="79">
        <v>19</v>
      </c>
      <c r="U26" s="77">
        <v>20</v>
      </c>
      <c r="V26" s="77">
        <v>21</v>
      </c>
      <c r="W26" s="80">
        <v>22</v>
      </c>
      <c r="X26" s="76">
        <v>23</v>
      </c>
      <c r="Y26" s="77">
        <v>24</v>
      </c>
      <c r="Z26" s="77">
        <v>25</v>
      </c>
      <c r="AA26" s="80">
        <v>26</v>
      </c>
      <c r="AB26" s="76">
        <v>27</v>
      </c>
      <c r="AC26" s="77">
        <v>28</v>
      </c>
      <c r="AD26" s="77">
        <v>29</v>
      </c>
      <c r="AE26" s="77">
        <v>30</v>
      </c>
      <c r="AF26" s="83">
        <v>31</v>
      </c>
      <c r="AG26" s="76">
        <v>32</v>
      </c>
      <c r="AH26" s="77">
        <v>33</v>
      </c>
      <c r="AI26" s="77">
        <v>34</v>
      </c>
      <c r="AJ26" s="78">
        <v>35</v>
      </c>
      <c r="AK26" s="76">
        <v>36</v>
      </c>
      <c r="AL26" s="77">
        <v>37</v>
      </c>
      <c r="AM26" s="77">
        <v>38</v>
      </c>
      <c r="AN26" s="81">
        <v>39</v>
      </c>
      <c r="AO26" s="76">
        <v>40</v>
      </c>
      <c r="AP26" s="77">
        <v>41</v>
      </c>
      <c r="AQ26" s="77">
        <v>42</v>
      </c>
      <c r="AR26" s="77">
        <v>43</v>
      </c>
      <c r="AS26" s="78">
        <v>44</v>
      </c>
      <c r="AT26" s="79">
        <v>45</v>
      </c>
      <c r="AU26" s="77">
        <v>46</v>
      </c>
      <c r="AV26" s="77">
        <v>47</v>
      </c>
      <c r="AW26" s="81">
        <v>48</v>
      </c>
      <c r="AX26" s="76">
        <v>49</v>
      </c>
      <c r="AY26" s="79">
        <v>50</v>
      </c>
      <c r="AZ26" s="82">
        <v>51</v>
      </c>
      <c r="BA26" s="103">
        <v>52</v>
      </c>
      <c r="BB26" s="1037"/>
      <c r="BC26" s="1028"/>
      <c r="BD26" s="1034"/>
      <c r="BE26" s="1028"/>
      <c r="BF26" s="1031"/>
      <c r="BG26" s="1028"/>
      <c r="BH26" s="867"/>
      <c r="BI26" s="1031"/>
      <c r="BJ26" s="1028"/>
    </row>
    <row r="27" spans="1:69" s="9" customFormat="1" ht="12" customHeight="1" x14ac:dyDescent="0.25">
      <c r="A27" s="847"/>
      <c r="B27" s="104">
        <v>1</v>
      </c>
      <c r="C27" s="105">
        <v>7</v>
      </c>
      <c r="D27" s="105">
        <v>14</v>
      </c>
      <c r="E27" s="105">
        <v>21</v>
      </c>
      <c r="F27" s="106">
        <v>28</v>
      </c>
      <c r="G27" s="104">
        <v>5</v>
      </c>
      <c r="H27" s="105">
        <v>12</v>
      </c>
      <c r="I27" s="105">
        <v>19</v>
      </c>
      <c r="J27" s="107">
        <v>26</v>
      </c>
      <c r="K27" s="108">
        <v>2</v>
      </c>
      <c r="L27" s="105">
        <v>9</v>
      </c>
      <c r="M27" s="105">
        <v>16</v>
      </c>
      <c r="N27" s="107">
        <v>23</v>
      </c>
      <c r="O27" s="104">
        <v>30</v>
      </c>
      <c r="P27" s="105">
        <v>7</v>
      </c>
      <c r="Q27" s="105">
        <v>14</v>
      </c>
      <c r="R27" s="105">
        <v>21</v>
      </c>
      <c r="S27" s="109">
        <v>28</v>
      </c>
      <c r="T27" s="108">
        <v>4</v>
      </c>
      <c r="U27" s="105">
        <v>11</v>
      </c>
      <c r="V27" s="105">
        <v>18</v>
      </c>
      <c r="W27" s="107">
        <v>25</v>
      </c>
      <c r="X27" s="104">
        <v>1</v>
      </c>
      <c r="Y27" s="105">
        <v>8</v>
      </c>
      <c r="Z27" s="105">
        <v>15</v>
      </c>
      <c r="AA27" s="107">
        <v>22</v>
      </c>
      <c r="AB27" s="104">
        <v>1</v>
      </c>
      <c r="AC27" s="105">
        <v>8</v>
      </c>
      <c r="AD27" s="105">
        <v>15</v>
      </c>
      <c r="AE27" s="105">
        <v>22</v>
      </c>
      <c r="AF27" s="106">
        <v>29</v>
      </c>
      <c r="AG27" s="104">
        <v>5</v>
      </c>
      <c r="AH27" s="105">
        <v>12</v>
      </c>
      <c r="AI27" s="105">
        <v>19</v>
      </c>
      <c r="AJ27" s="107">
        <v>26</v>
      </c>
      <c r="AK27" s="104">
        <v>3</v>
      </c>
      <c r="AL27" s="105">
        <v>10</v>
      </c>
      <c r="AM27" s="105">
        <v>17</v>
      </c>
      <c r="AN27" s="107">
        <v>24</v>
      </c>
      <c r="AO27" s="104">
        <v>31</v>
      </c>
      <c r="AP27" s="105">
        <v>7</v>
      </c>
      <c r="AQ27" s="105">
        <v>14</v>
      </c>
      <c r="AR27" s="105">
        <v>21</v>
      </c>
      <c r="AS27" s="109">
        <v>28</v>
      </c>
      <c r="AT27" s="108">
        <v>5</v>
      </c>
      <c r="AU27" s="105">
        <v>12</v>
      </c>
      <c r="AV27" s="105">
        <v>19</v>
      </c>
      <c r="AW27" s="107">
        <v>26</v>
      </c>
      <c r="AX27" s="108">
        <v>2</v>
      </c>
      <c r="AY27" s="105">
        <v>9</v>
      </c>
      <c r="AZ27" s="105">
        <v>16</v>
      </c>
      <c r="BA27" s="133">
        <v>23</v>
      </c>
      <c r="BB27" s="1037"/>
      <c r="BC27" s="1028"/>
      <c r="BD27" s="1034"/>
      <c r="BE27" s="1028"/>
      <c r="BF27" s="1031"/>
      <c r="BG27" s="1028"/>
      <c r="BH27" s="867"/>
      <c r="BI27" s="1031"/>
      <c r="BJ27" s="1028"/>
    </row>
    <row r="28" spans="1:69" s="9" customFormat="1" ht="12.75" customHeight="1" thickBot="1" x14ac:dyDescent="0.3">
      <c r="A28" s="848"/>
      <c r="B28" s="110">
        <v>6</v>
      </c>
      <c r="C28" s="111">
        <v>13</v>
      </c>
      <c r="D28" s="111">
        <v>20</v>
      </c>
      <c r="E28" s="111">
        <v>27</v>
      </c>
      <c r="F28" s="112">
        <v>4</v>
      </c>
      <c r="G28" s="110">
        <v>11</v>
      </c>
      <c r="H28" s="111">
        <v>18</v>
      </c>
      <c r="I28" s="111">
        <v>25</v>
      </c>
      <c r="J28" s="113">
        <v>1</v>
      </c>
      <c r="K28" s="114">
        <v>8</v>
      </c>
      <c r="L28" s="111">
        <v>15</v>
      </c>
      <c r="M28" s="111">
        <v>22</v>
      </c>
      <c r="N28" s="113">
        <v>29</v>
      </c>
      <c r="O28" s="110">
        <v>6</v>
      </c>
      <c r="P28" s="111">
        <v>13</v>
      </c>
      <c r="Q28" s="111">
        <v>20</v>
      </c>
      <c r="R28" s="111">
        <v>27</v>
      </c>
      <c r="S28" s="115">
        <v>3</v>
      </c>
      <c r="T28" s="114">
        <v>10</v>
      </c>
      <c r="U28" s="111">
        <v>17</v>
      </c>
      <c r="V28" s="111">
        <v>24</v>
      </c>
      <c r="W28" s="113">
        <v>31</v>
      </c>
      <c r="X28" s="110">
        <v>7</v>
      </c>
      <c r="Y28" s="111">
        <v>14</v>
      </c>
      <c r="Z28" s="111">
        <v>21</v>
      </c>
      <c r="AA28" s="113">
        <v>28</v>
      </c>
      <c r="AB28" s="110">
        <v>7</v>
      </c>
      <c r="AC28" s="111">
        <v>14</v>
      </c>
      <c r="AD28" s="111">
        <v>21</v>
      </c>
      <c r="AE28" s="111">
        <v>28</v>
      </c>
      <c r="AF28" s="112">
        <v>4</v>
      </c>
      <c r="AG28" s="110">
        <v>11</v>
      </c>
      <c r="AH28" s="111">
        <v>18</v>
      </c>
      <c r="AI28" s="111">
        <v>25</v>
      </c>
      <c r="AJ28" s="113">
        <v>2</v>
      </c>
      <c r="AK28" s="110">
        <v>9</v>
      </c>
      <c r="AL28" s="111">
        <v>26</v>
      </c>
      <c r="AM28" s="111">
        <v>23</v>
      </c>
      <c r="AN28" s="113">
        <v>30</v>
      </c>
      <c r="AO28" s="110">
        <v>6</v>
      </c>
      <c r="AP28" s="111">
        <v>13</v>
      </c>
      <c r="AQ28" s="111">
        <v>20</v>
      </c>
      <c r="AR28" s="111">
        <v>27</v>
      </c>
      <c r="AS28" s="115">
        <v>4</v>
      </c>
      <c r="AT28" s="114">
        <v>11</v>
      </c>
      <c r="AU28" s="111">
        <v>18</v>
      </c>
      <c r="AV28" s="111">
        <v>25</v>
      </c>
      <c r="AW28" s="113">
        <v>1</v>
      </c>
      <c r="AX28" s="114">
        <v>8</v>
      </c>
      <c r="AY28" s="111">
        <v>15</v>
      </c>
      <c r="AZ28" s="111">
        <v>22</v>
      </c>
      <c r="BA28" s="134">
        <v>29</v>
      </c>
      <c r="BB28" s="1038"/>
      <c r="BC28" s="1029"/>
      <c r="BD28" s="1035"/>
      <c r="BE28" s="1029"/>
      <c r="BF28" s="1032"/>
      <c r="BG28" s="1029"/>
      <c r="BH28" s="868"/>
      <c r="BI28" s="1032"/>
      <c r="BJ28" s="1029"/>
    </row>
    <row r="29" spans="1:69" s="9" customFormat="1" x14ac:dyDescent="0.25">
      <c r="A29" s="146" t="s">
        <v>91</v>
      </c>
      <c r="B29" s="147"/>
      <c r="C29" s="18"/>
      <c r="D29" s="18"/>
      <c r="E29" s="18"/>
      <c r="F29" s="148" t="s">
        <v>18</v>
      </c>
      <c r="G29" s="147"/>
      <c r="H29" s="18"/>
      <c r="I29" s="18"/>
      <c r="J29" s="149"/>
      <c r="K29" s="150"/>
      <c r="L29" s="18"/>
      <c r="M29" s="18"/>
      <c r="N29" s="151"/>
      <c r="O29" s="147"/>
      <c r="P29" s="18"/>
      <c r="Q29" s="18" t="s">
        <v>220</v>
      </c>
      <c r="R29" s="18" t="s">
        <v>220</v>
      </c>
      <c r="S29" s="152" t="s">
        <v>220</v>
      </c>
      <c r="T29" s="153" t="s">
        <v>221</v>
      </c>
      <c r="U29" s="154" t="s">
        <v>221</v>
      </c>
      <c r="V29" s="154" t="s">
        <v>20</v>
      </c>
      <c r="W29" s="155" t="s">
        <v>20</v>
      </c>
      <c r="X29" s="156" t="s">
        <v>20</v>
      </c>
      <c r="Y29" s="154" t="s">
        <v>20</v>
      </c>
      <c r="Z29" s="154"/>
      <c r="AA29" s="157"/>
      <c r="AB29" s="150"/>
      <c r="AC29" s="18"/>
      <c r="AD29" s="18"/>
      <c r="AE29" s="18"/>
      <c r="AF29" s="148"/>
      <c r="AG29" s="147"/>
      <c r="AH29" s="18"/>
      <c r="AI29" s="18" t="s">
        <v>19</v>
      </c>
      <c r="AJ29" s="149" t="s">
        <v>19</v>
      </c>
      <c r="AK29" s="150"/>
      <c r="AL29" s="18"/>
      <c r="AM29" s="18"/>
      <c r="AN29" s="151"/>
      <c r="AO29" s="147"/>
      <c r="AP29" s="18"/>
      <c r="AQ29" s="18"/>
      <c r="AR29" s="18" t="s">
        <v>221</v>
      </c>
      <c r="AS29" s="158" t="s">
        <v>221</v>
      </c>
      <c r="AT29" s="150" t="s">
        <v>221</v>
      </c>
      <c r="AU29" s="18" t="s">
        <v>221</v>
      </c>
      <c r="AV29" s="18" t="s">
        <v>221</v>
      </c>
      <c r="AW29" s="151" t="s">
        <v>221</v>
      </c>
      <c r="AX29" s="147" t="s">
        <v>221</v>
      </c>
      <c r="AY29" s="18" t="s">
        <v>221</v>
      </c>
      <c r="AZ29" s="18" t="s">
        <v>221</v>
      </c>
      <c r="BA29" s="151" t="s">
        <v>221</v>
      </c>
      <c r="BB29" s="162" t="s">
        <v>222</v>
      </c>
      <c r="BC29" s="367">
        <v>1</v>
      </c>
      <c r="BD29" s="367">
        <v>3</v>
      </c>
      <c r="BE29" s="367">
        <v>2</v>
      </c>
      <c r="BF29" s="367">
        <v>4</v>
      </c>
      <c r="BG29" s="367"/>
      <c r="BH29" s="367"/>
      <c r="BI29" s="367">
        <v>12</v>
      </c>
      <c r="BJ29" s="368">
        <f>SUM(BC29:BI29)</f>
        <v>22</v>
      </c>
    </row>
    <row r="30" spans="1:69" s="9" customFormat="1" x14ac:dyDescent="0.25">
      <c r="A30" s="10" t="s">
        <v>96</v>
      </c>
      <c r="B30" s="11"/>
      <c r="C30" s="92"/>
      <c r="D30" s="92"/>
      <c r="E30" s="92" t="s">
        <v>92</v>
      </c>
      <c r="F30" s="100"/>
      <c r="G30" s="11"/>
      <c r="H30" s="92"/>
      <c r="I30" s="92"/>
      <c r="J30" s="93"/>
      <c r="K30" s="102"/>
      <c r="L30" s="92"/>
      <c r="M30" s="92"/>
      <c r="N30" s="99"/>
      <c r="O30" s="11" t="s">
        <v>220</v>
      </c>
      <c r="P30" s="92" t="s">
        <v>220</v>
      </c>
      <c r="Q30" s="92" t="s">
        <v>220</v>
      </c>
      <c r="R30" s="92"/>
      <c r="S30" s="116"/>
      <c r="T30" s="117" t="s">
        <v>221</v>
      </c>
      <c r="U30" s="358" t="s">
        <v>221</v>
      </c>
      <c r="V30" s="358" t="s">
        <v>20</v>
      </c>
      <c r="W30" s="119" t="s">
        <v>20</v>
      </c>
      <c r="X30" s="120" t="s">
        <v>20</v>
      </c>
      <c r="Y30" s="358" t="s">
        <v>20</v>
      </c>
      <c r="Z30" s="358"/>
      <c r="AA30" s="359"/>
      <c r="AB30" s="102"/>
      <c r="AC30" s="92"/>
      <c r="AD30" s="92" t="s">
        <v>19</v>
      </c>
      <c r="AE30" s="92" t="s">
        <v>19</v>
      </c>
      <c r="AF30" s="100"/>
      <c r="AG30" s="11"/>
      <c r="AH30" s="92"/>
      <c r="AI30" s="92"/>
      <c r="AJ30" s="93"/>
      <c r="AK30" s="102"/>
      <c r="AL30" s="92"/>
      <c r="AM30" s="92"/>
      <c r="AN30" s="99"/>
      <c r="AO30" s="11"/>
      <c r="AP30" s="92"/>
      <c r="AQ30" s="92"/>
      <c r="AR30" s="92" t="s">
        <v>221</v>
      </c>
      <c r="AS30" s="101" t="s">
        <v>221</v>
      </c>
      <c r="AT30" s="102" t="s">
        <v>221</v>
      </c>
      <c r="AU30" s="92" t="s">
        <v>221</v>
      </c>
      <c r="AV30" s="92" t="s">
        <v>221</v>
      </c>
      <c r="AW30" s="99" t="s">
        <v>221</v>
      </c>
      <c r="AX30" s="11" t="s">
        <v>221</v>
      </c>
      <c r="AY30" s="92" t="s">
        <v>221</v>
      </c>
      <c r="AZ30" s="92" t="s">
        <v>221</v>
      </c>
      <c r="BA30" s="99" t="s">
        <v>221</v>
      </c>
      <c r="BB30" s="162" t="s">
        <v>223</v>
      </c>
      <c r="BC30" s="367">
        <v>1</v>
      </c>
      <c r="BD30" s="367">
        <v>3</v>
      </c>
      <c r="BE30" s="367">
        <v>2</v>
      </c>
      <c r="BF30" s="367">
        <v>4</v>
      </c>
      <c r="BG30" s="367"/>
      <c r="BH30" s="367"/>
      <c r="BI30" s="367">
        <v>12</v>
      </c>
      <c r="BJ30" s="368">
        <f>SUM(BC30:BI30)</f>
        <v>22</v>
      </c>
    </row>
    <row r="31" spans="1:69" s="9" customFormat="1" ht="13.8" thickBot="1" x14ac:dyDescent="0.3">
      <c r="A31" s="12" t="s">
        <v>97</v>
      </c>
      <c r="B31" s="13"/>
      <c r="C31" s="94"/>
      <c r="D31" s="94"/>
      <c r="E31" s="94" t="s">
        <v>92</v>
      </c>
      <c r="F31" s="84"/>
      <c r="G31" s="13"/>
      <c r="H31" s="94"/>
      <c r="I31" s="94"/>
      <c r="J31" s="95"/>
      <c r="K31" s="15"/>
      <c r="L31" s="94"/>
      <c r="M31" s="94"/>
      <c r="N31" s="14"/>
      <c r="O31" s="13"/>
      <c r="P31" s="94"/>
      <c r="Q31" s="94" t="s">
        <v>220</v>
      </c>
      <c r="R31" s="94" t="s">
        <v>220</v>
      </c>
      <c r="S31" s="122" t="s">
        <v>220</v>
      </c>
      <c r="T31" s="123" t="s">
        <v>221</v>
      </c>
      <c r="U31" s="356" t="s">
        <v>221</v>
      </c>
      <c r="V31" s="356" t="s">
        <v>20</v>
      </c>
      <c r="W31" s="125" t="s">
        <v>20</v>
      </c>
      <c r="X31" s="126" t="s">
        <v>20</v>
      </c>
      <c r="Y31" s="356" t="s">
        <v>20</v>
      </c>
      <c r="Z31" s="356"/>
      <c r="AA31" s="357"/>
      <c r="AB31" s="15"/>
      <c r="AC31" s="94"/>
      <c r="AD31" s="94"/>
      <c r="AE31" s="94"/>
      <c r="AF31" s="84"/>
      <c r="AG31" s="13"/>
      <c r="AH31" s="94"/>
      <c r="AI31" s="94"/>
      <c r="AJ31" s="95" t="s">
        <v>19</v>
      </c>
      <c r="AK31" s="15" t="s">
        <v>19</v>
      </c>
      <c r="AL31" s="94"/>
      <c r="AM31" s="94" t="s">
        <v>98</v>
      </c>
      <c r="AN31" s="14" t="s">
        <v>98</v>
      </c>
      <c r="AO31" s="13" t="s">
        <v>98</v>
      </c>
      <c r="AP31" s="94" t="s">
        <v>98</v>
      </c>
      <c r="AQ31" s="94" t="s">
        <v>98</v>
      </c>
      <c r="AR31" s="94" t="s">
        <v>99</v>
      </c>
      <c r="AS31" s="369"/>
      <c r="AT31" s="370"/>
      <c r="AU31" s="371"/>
      <c r="AV31" s="372"/>
      <c r="AW31" s="373"/>
      <c r="AX31" s="374"/>
      <c r="AY31" s="372"/>
      <c r="AZ31" s="372"/>
      <c r="BA31" s="373"/>
      <c r="BB31" s="162" t="s">
        <v>224</v>
      </c>
      <c r="BC31" s="367">
        <v>1</v>
      </c>
      <c r="BD31" s="367">
        <v>3</v>
      </c>
      <c r="BE31" s="367">
        <v>2</v>
      </c>
      <c r="BF31" s="367">
        <v>4</v>
      </c>
      <c r="BG31" s="367">
        <v>1</v>
      </c>
      <c r="BH31" s="367">
        <v>5</v>
      </c>
      <c r="BI31" s="367">
        <v>2</v>
      </c>
      <c r="BJ31" s="368">
        <f>SUM(BC31:BI31)</f>
        <v>18</v>
      </c>
    </row>
    <row r="32" spans="1:69" s="21" customFormat="1" ht="13.8" thickBot="1" x14ac:dyDescent="0.3">
      <c r="A32" s="16" t="s">
        <v>100</v>
      </c>
      <c r="B32" s="17"/>
      <c r="C32" s="17"/>
      <c r="D32" s="17"/>
      <c r="E32" s="18" t="s">
        <v>92</v>
      </c>
      <c r="F32" s="19" t="s">
        <v>101</v>
      </c>
      <c r="G32" s="17"/>
      <c r="H32" s="17"/>
      <c r="I32" s="17"/>
      <c r="J32" s="17"/>
      <c r="K32" s="17"/>
      <c r="L32" s="17"/>
      <c r="M32" s="18" t="s">
        <v>93</v>
      </c>
      <c r="N32" s="19" t="s">
        <v>102</v>
      </c>
      <c r="O32" s="20"/>
      <c r="P32" s="20"/>
      <c r="Q32" s="20"/>
      <c r="R32" s="19"/>
      <c r="S32" s="19"/>
      <c r="T32" s="19"/>
      <c r="U32" s="18" t="s">
        <v>95</v>
      </c>
      <c r="V32" s="19" t="s">
        <v>103</v>
      </c>
      <c r="W32" s="19"/>
      <c r="X32" s="19"/>
      <c r="Y32" s="19"/>
      <c r="Z32" s="18" t="s">
        <v>94</v>
      </c>
      <c r="AA32" s="19" t="s">
        <v>104</v>
      </c>
      <c r="AB32" s="19"/>
      <c r="AC32" s="19"/>
      <c r="AD32" s="19"/>
      <c r="AE32" s="18" t="s">
        <v>98</v>
      </c>
      <c r="AF32" s="19" t="s">
        <v>105</v>
      </c>
      <c r="AG32" s="19"/>
      <c r="AH32" s="128"/>
      <c r="AI32" s="128"/>
      <c r="AJ32" s="128"/>
      <c r="AK32" s="128"/>
      <c r="AL32" s="128"/>
      <c r="AM32" s="128"/>
      <c r="AN32" s="128"/>
      <c r="AO32" s="128"/>
      <c r="AP32" s="129" t="s">
        <v>99</v>
      </c>
      <c r="AQ32" s="128" t="s">
        <v>106</v>
      </c>
      <c r="AR32" s="130"/>
      <c r="AS32" s="131"/>
      <c r="AT32" s="131"/>
      <c r="AU32" s="131"/>
      <c r="AV32" s="131"/>
      <c r="AW32" s="131"/>
      <c r="AX32" s="131"/>
      <c r="AY32" s="131"/>
      <c r="AZ32" s="131"/>
      <c r="BA32" s="131"/>
      <c r="BB32" s="165" t="s">
        <v>173</v>
      </c>
      <c r="BC32" s="375">
        <f>SUM(BC29:BC31)</f>
        <v>3</v>
      </c>
      <c r="BD32" s="375">
        <f t="shared" ref="BD32:BI32" si="0">SUM(BD29:BD31)</f>
        <v>9</v>
      </c>
      <c r="BE32" s="375">
        <f t="shared" si="0"/>
        <v>6</v>
      </c>
      <c r="BF32" s="375">
        <f t="shared" si="0"/>
        <v>12</v>
      </c>
      <c r="BG32" s="375">
        <f t="shared" si="0"/>
        <v>1</v>
      </c>
      <c r="BH32" s="375">
        <f t="shared" si="0"/>
        <v>5</v>
      </c>
      <c r="BI32" s="375">
        <f t="shared" si="0"/>
        <v>26</v>
      </c>
      <c r="BJ32" s="375">
        <f>SUM(BJ29:BJ31)</f>
        <v>62</v>
      </c>
    </row>
    <row r="33" spans="1:56" ht="10.5" customHeight="1" x14ac:dyDescent="0.3">
      <c r="A33" s="22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</row>
    <row r="34" spans="1:56" s="23" customFormat="1" ht="15" customHeight="1" thickBot="1" x14ac:dyDescent="0.3">
      <c r="A34" s="172"/>
      <c r="M34" s="172"/>
      <c r="Q34" s="858" t="s">
        <v>22</v>
      </c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K34" s="173"/>
      <c r="AL34" s="875" t="s">
        <v>23</v>
      </c>
      <c r="AM34" s="875"/>
      <c r="AN34" s="875"/>
      <c r="AO34" s="875"/>
      <c r="AP34" s="875"/>
      <c r="AQ34" s="875"/>
      <c r="AR34" s="875"/>
      <c r="AS34" s="875"/>
      <c r="AT34" s="875"/>
      <c r="AU34" s="875"/>
      <c r="AV34" s="875"/>
      <c r="AW34" s="875"/>
      <c r="AX34" s="875"/>
      <c r="AY34" s="875"/>
      <c r="AZ34" s="875"/>
      <c r="BA34" s="875"/>
      <c r="BB34" s="875"/>
      <c r="BC34" s="875"/>
      <c r="BD34" s="173"/>
    </row>
    <row r="35" spans="1:56" s="21" customFormat="1" ht="63.6" customHeight="1" x14ac:dyDescent="0.2">
      <c r="A35" s="132"/>
      <c r="M35" s="174"/>
      <c r="Q35" s="859" t="s">
        <v>28</v>
      </c>
      <c r="R35" s="860"/>
      <c r="S35" s="860"/>
      <c r="T35" s="860"/>
      <c r="U35" s="860"/>
      <c r="V35" s="860"/>
      <c r="W35" s="860"/>
      <c r="X35" s="861" t="s">
        <v>29</v>
      </c>
      <c r="Y35" s="861"/>
      <c r="Z35" s="861" t="s">
        <v>30</v>
      </c>
      <c r="AA35" s="862"/>
      <c r="AK35" s="892" t="s">
        <v>110</v>
      </c>
      <c r="AL35" s="1024"/>
      <c r="AM35" s="1024"/>
      <c r="AN35" s="1024"/>
      <c r="AO35" s="1024"/>
      <c r="AP35" s="1024"/>
      <c r="AQ35" s="1024"/>
      <c r="AR35" s="1024"/>
      <c r="AS35" s="1024"/>
      <c r="AT35" s="1025"/>
      <c r="AU35" s="1026" t="s">
        <v>108</v>
      </c>
      <c r="AV35" s="1024"/>
      <c r="AW35" s="1024"/>
      <c r="AX35" s="1024"/>
      <c r="AY35" s="1024"/>
      <c r="AZ35" s="1024"/>
      <c r="BA35" s="1024"/>
      <c r="BB35" s="1025"/>
      <c r="BC35" s="920" t="s">
        <v>29</v>
      </c>
      <c r="BD35" s="921"/>
    </row>
    <row r="36" spans="1:56" s="21" customFormat="1" ht="12.75" customHeight="1" x14ac:dyDescent="0.25">
      <c r="A36" s="360"/>
      <c r="M36" s="175"/>
      <c r="Q36" s="837" t="s">
        <v>132</v>
      </c>
      <c r="R36" s="838"/>
      <c r="S36" s="838"/>
      <c r="T36" s="838"/>
      <c r="U36" s="838"/>
      <c r="V36" s="838"/>
      <c r="W36" s="838"/>
      <c r="X36" s="839">
        <v>1.2</v>
      </c>
      <c r="Y36" s="839"/>
      <c r="Z36" s="835">
        <v>4</v>
      </c>
      <c r="AA36" s="836"/>
      <c r="AK36" s="899" t="s">
        <v>131</v>
      </c>
      <c r="AL36" s="900"/>
      <c r="AM36" s="900"/>
      <c r="AN36" s="900"/>
      <c r="AO36" s="900"/>
      <c r="AP36" s="900"/>
      <c r="AQ36" s="900"/>
      <c r="AR36" s="900"/>
      <c r="AS36" s="900"/>
      <c r="AT36" s="901"/>
      <c r="AU36" s="908" t="s">
        <v>111</v>
      </c>
      <c r="AV36" s="909"/>
      <c r="AW36" s="909"/>
      <c r="AX36" s="909"/>
      <c r="AY36" s="909"/>
      <c r="AZ36" s="909"/>
      <c r="BA36" s="909"/>
      <c r="BB36" s="910"/>
      <c r="BC36" s="908">
        <v>6</v>
      </c>
      <c r="BD36" s="917"/>
    </row>
    <row r="37" spans="1:56" s="21" customFormat="1" x14ac:dyDescent="0.25">
      <c r="A37" s="360"/>
      <c r="M37" s="175"/>
      <c r="Q37" s="837" t="s">
        <v>109</v>
      </c>
      <c r="R37" s="838"/>
      <c r="S37" s="838"/>
      <c r="T37" s="838"/>
      <c r="U37" s="838"/>
      <c r="V37" s="838"/>
      <c r="W37" s="838"/>
      <c r="X37" s="839">
        <v>3.4</v>
      </c>
      <c r="Y37" s="839"/>
      <c r="Z37" s="835">
        <v>4</v>
      </c>
      <c r="AA37" s="836"/>
      <c r="AK37" s="902"/>
      <c r="AL37" s="903"/>
      <c r="AM37" s="903"/>
      <c r="AN37" s="903"/>
      <c r="AO37" s="903"/>
      <c r="AP37" s="903"/>
      <c r="AQ37" s="903"/>
      <c r="AR37" s="903"/>
      <c r="AS37" s="903"/>
      <c r="AT37" s="904"/>
      <c r="AU37" s="911"/>
      <c r="AV37" s="912"/>
      <c r="AW37" s="912"/>
      <c r="AX37" s="912"/>
      <c r="AY37" s="912"/>
      <c r="AZ37" s="912"/>
      <c r="BA37" s="912"/>
      <c r="BB37" s="913"/>
      <c r="BC37" s="911"/>
      <c r="BD37" s="918"/>
    </row>
    <row r="38" spans="1:56" s="21" customFormat="1" ht="12.75" customHeight="1" thickBot="1" x14ac:dyDescent="0.3">
      <c r="A38" s="360"/>
      <c r="M38" s="175"/>
      <c r="Q38" s="840" t="s">
        <v>136</v>
      </c>
      <c r="R38" s="841"/>
      <c r="S38" s="841"/>
      <c r="T38" s="841"/>
      <c r="U38" s="841"/>
      <c r="V38" s="841"/>
      <c r="W38" s="841"/>
      <c r="X38" s="833">
        <v>5.6</v>
      </c>
      <c r="Y38" s="833"/>
      <c r="Z38" s="833">
        <v>4</v>
      </c>
      <c r="AA38" s="834"/>
      <c r="AK38" s="905"/>
      <c r="AL38" s="906"/>
      <c r="AM38" s="906"/>
      <c r="AN38" s="906"/>
      <c r="AO38" s="906"/>
      <c r="AP38" s="906"/>
      <c r="AQ38" s="906"/>
      <c r="AR38" s="906"/>
      <c r="AS38" s="906"/>
      <c r="AT38" s="907"/>
      <c r="AU38" s="914"/>
      <c r="AV38" s="915"/>
      <c r="AW38" s="915"/>
      <c r="AX38" s="915"/>
      <c r="AY38" s="915"/>
      <c r="AZ38" s="915"/>
      <c r="BA38" s="915"/>
      <c r="BB38" s="916"/>
      <c r="BC38" s="914"/>
      <c r="BD38" s="919"/>
    </row>
    <row r="39" spans="1:56" s="21" customFormat="1" ht="15" customHeight="1" x14ac:dyDescent="0.25">
      <c r="A39" s="360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</row>
    <row r="40" spans="1:56" ht="12.75" customHeight="1" x14ac:dyDescent="0.3"/>
    <row r="41" spans="1:56" ht="12.75" customHeight="1" x14ac:dyDescent="0.3"/>
  </sheetData>
  <mergeCells count="70">
    <mergeCell ref="P12:AT12"/>
    <mergeCell ref="AU4:BB4"/>
    <mergeCell ref="AU5:BB5"/>
    <mergeCell ref="AU6:BB6"/>
    <mergeCell ref="Q7:AM7"/>
    <mergeCell ref="Q8:AM8"/>
    <mergeCell ref="A9:G9"/>
    <mergeCell ref="Q9:AM9"/>
    <mergeCell ref="P11:AN11"/>
    <mergeCell ref="A1:BI1"/>
    <mergeCell ref="A2:BI2"/>
    <mergeCell ref="A3:BI3"/>
    <mergeCell ref="J4:AT4"/>
    <mergeCell ref="J5:AO5"/>
    <mergeCell ref="AU7:BE7"/>
    <mergeCell ref="AU8:BE8"/>
    <mergeCell ref="BB24:BI24"/>
    <mergeCell ref="P14:AT14"/>
    <mergeCell ref="G16:AD16"/>
    <mergeCell ref="AI16:AZ16"/>
    <mergeCell ref="G18:X18"/>
    <mergeCell ref="AI18:BF18"/>
    <mergeCell ref="G20:X20"/>
    <mergeCell ref="AI20:AZ20"/>
    <mergeCell ref="G22:X22"/>
    <mergeCell ref="AI22:AZ22"/>
    <mergeCell ref="A24:BA24"/>
    <mergeCell ref="P13:AT13"/>
    <mergeCell ref="A25:A28"/>
    <mergeCell ref="B25:F25"/>
    <mergeCell ref="G25:J25"/>
    <mergeCell ref="K25:N25"/>
    <mergeCell ref="O25:S25"/>
    <mergeCell ref="Q34:AA34"/>
    <mergeCell ref="AL34:BC34"/>
    <mergeCell ref="AX25:BA25"/>
    <mergeCell ref="BB25:BB28"/>
    <mergeCell ref="BC25:BC28"/>
    <mergeCell ref="X25:AA25"/>
    <mergeCell ref="AB25:AF25"/>
    <mergeCell ref="AG25:AJ25"/>
    <mergeCell ref="AK25:AN25"/>
    <mergeCell ref="AO25:AS25"/>
    <mergeCell ref="AT25:AW25"/>
    <mergeCell ref="T25:W25"/>
    <mergeCell ref="BC35:BD35"/>
    <mergeCell ref="BG25:BG28"/>
    <mergeCell ref="BH25:BH28"/>
    <mergeCell ref="BI25:BI28"/>
    <mergeCell ref="BJ25:BJ28"/>
    <mergeCell ref="BD25:BD28"/>
    <mergeCell ref="BE25:BE28"/>
    <mergeCell ref="BF25:BF28"/>
    <mergeCell ref="Q35:W35"/>
    <mergeCell ref="X35:Y35"/>
    <mergeCell ref="Z35:AA35"/>
    <mergeCell ref="AK35:AT35"/>
    <mergeCell ref="AU35:BB35"/>
    <mergeCell ref="AK36:AT38"/>
    <mergeCell ref="AU36:BB38"/>
    <mergeCell ref="BC36:BD38"/>
    <mergeCell ref="Q37:W37"/>
    <mergeCell ref="X37:Y37"/>
    <mergeCell ref="Z37:AA37"/>
    <mergeCell ref="Q38:W38"/>
    <mergeCell ref="X38:Y38"/>
    <mergeCell ref="Z38:AA38"/>
    <mergeCell ref="Q36:W36"/>
    <mergeCell ref="X36:Y36"/>
    <mergeCell ref="Z36:AA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9"/>
  <sheetViews>
    <sheetView view="pageBreakPreview" topLeftCell="A55" zoomScale="60" zoomScaleNormal="80" workbookViewId="0">
      <selection activeCell="L22" sqref="L22"/>
    </sheetView>
  </sheetViews>
  <sheetFormatPr defaultRowHeight="15.6" x14ac:dyDescent="0.3"/>
  <cols>
    <col min="1" max="1" width="8.6640625" style="25" customWidth="1"/>
    <col min="2" max="2" width="56" style="8" customWidth="1"/>
    <col min="3" max="6" width="5.5546875" style="363" customWidth="1"/>
    <col min="7" max="7" width="5.44140625" style="363" customWidth="1"/>
    <col min="8" max="8" width="7.44140625" style="363" customWidth="1"/>
    <col min="9" max="10" width="6" style="363" customWidth="1"/>
    <col min="11" max="12" width="4.5546875" style="363" customWidth="1"/>
    <col min="13" max="14" width="5.44140625" style="363" customWidth="1"/>
    <col min="15" max="15" width="6.88671875" style="363" customWidth="1"/>
    <col min="16" max="16" width="5.88671875" style="363" customWidth="1"/>
    <col min="17" max="17" width="5.88671875" style="744" customWidth="1"/>
    <col min="18" max="18" width="6.5546875" style="363" customWidth="1"/>
    <col min="19" max="19" width="6.5546875" style="744" customWidth="1"/>
    <col min="20" max="27" width="5.88671875" style="25" customWidth="1"/>
    <col min="28" max="29" width="8" style="62" customWidth="1"/>
    <col min="30" max="30" width="9.5546875" style="427" customWidth="1"/>
    <col min="31" max="31" width="13.6640625" style="428" customWidth="1"/>
    <col min="32" max="32" width="8" style="63" customWidth="1"/>
    <col min="33" max="36" width="5.109375" style="24" customWidth="1"/>
    <col min="37" max="38" width="5.109375" style="25" customWidth="1"/>
    <col min="39" max="267" width="8.88671875" style="363"/>
    <col min="268" max="268" width="9.44140625" style="363" customWidth="1"/>
    <col min="269" max="269" width="53.5546875" style="363" customWidth="1"/>
    <col min="270" max="273" width="5.5546875" style="363" customWidth="1"/>
    <col min="274" max="274" width="5.44140625" style="363" customWidth="1"/>
    <col min="275" max="275" width="7.44140625" style="363" customWidth="1"/>
    <col min="276" max="276" width="6" style="363" customWidth="1"/>
    <col min="277" max="278" width="4.5546875" style="363" customWidth="1"/>
    <col min="279" max="279" width="5.44140625" style="363" customWidth="1"/>
    <col min="280" max="280" width="6.88671875" style="363" customWidth="1"/>
    <col min="281" max="281" width="5.88671875" style="363" customWidth="1"/>
    <col min="282" max="282" width="6.5546875" style="363" customWidth="1"/>
    <col min="283" max="286" width="5.88671875" style="363" customWidth="1"/>
    <col min="287" max="288" width="8.88671875" style="363"/>
    <col min="289" max="294" width="6.109375" style="363" customWidth="1"/>
    <col min="295" max="523" width="8.88671875" style="363"/>
    <col min="524" max="524" width="9.44140625" style="363" customWidth="1"/>
    <col min="525" max="525" width="53.5546875" style="363" customWidth="1"/>
    <col min="526" max="529" width="5.5546875" style="363" customWidth="1"/>
    <col min="530" max="530" width="5.44140625" style="363" customWidth="1"/>
    <col min="531" max="531" width="7.44140625" style="363" customWidth="1"/>
    <col min="532" max="532" width="6" style="363" customWidth="1"/>
    <col min="533" max="534" width="4.5546875" style="363" customWidth="1"/>
    <col min="535" max="535" width="5.44140625" style="363" customWidth="1"/>
    <col min="536" max="536" width="6.88671875" style="363" customWidth="1"/>
    <col min="537" max="537" width="5.88671875" style="363" customWidth="1"/>
    <col min="538" max="538" width="6.5546875" style="363" customWidth="1"/>
    <col min="539" max="542" width="5.88671875" style="363" customWidth="1"/>
    <col min="543" max="544" width="8.88671875" style="363"/>
    <col min="545" max="550" width="6.109375" style="363" customWidth="1"/>
    <col min="551" max="779" width="8.88671875" style="363"/>
    <col min="780" max="780" width="9.44140625" style="363" customWidth="1"/>
    <col min="781" max="781" width="53.5546875" style="363" customWidth="1"/>
    <col min="782" max="785" width="5.5546875" style="363" customWidth="1"/>
    <col min="786" max="786" width="5.44140625" style="363" customWidth="1"/>
    <col min="787" max="787" width="7.44140625" style="363" customWidth="1"/>
    <col min="788" max="788" width="6" style="363" customWidth="1"/>
    <col min="789" max="790" width="4.5546875" style="363" customWidth="1"/>
    <col min="791" max="791" width="5.44140625" style="363" customWidth="1"/>
    <col min="792" max="792" width="6.88671875" style="363" customWidth="1"/>
    <col min="793" max="793" width="5.88671875" style="363" customWidth="1"/>
    <col min="794" max="794" width="6.5546875" style="363" customWidth="1"/>
    <col min="795" max="798" width="5.88671875" style="363" customWidth="1"/>
    <col min="799" max="800" width="8.88671875" style="363"/>
    <col min="801" max="806" width="6.109375" style="363" customWidth="1"/>
    <col min="807" max="1035" width="8.88671875" style="363"/>
    <col min="1036" max="1036" width="9.44140625" style="363" customWidth="1"/>
    <col min="1037" max="1037" width="53.5546875" style="363" customWidth="1"/>
    <col min="1038" max="1041" width="5.5546875" style="363" customWidth="1"/>
    <col min="1042" max="1042" width="5.44140625" style="363" customWidth="1"/>
    <col min="1043" max="1043" width="7.44140625" style="363" customWidth="1"/>
    <col min="1044" max="1044" width="6" style="363" customWidth="1"/>
    <col min="1045" max="1046" width="4.5546875" style="363" customWidth="1"/>
    <col min="1047" max="1047" width="5.44140625" style="363" customWidth="1"/>
    <col min="1048" max="1048" width="6.88671875" style="363" customWidth="1"/>
    <col min="1049" max="1049" width="5.88671875" style="363" customWidth="1"/>
    <col min="1050" max="1050" width="6.5546875" style="363" customWidth="1"/>
    <col min="1051" max="1054" width="5.88671875" style="363" customWidth="1"/>
    <col min="1055" max="1056" width="8.88671875" style="363"/>
    <col min="1057" max="1062" width="6.109375" style="363" customWidth="1"/>
    <col min="1063" max="1291" width="8.88671875" style="363"/>
    <col min="1292" max="1292" width="9.44140625" style="363" customWidth="1"/>
    <col min="1293" max="1293" width="53.5546875" style="363" customWidth="1"/>
    <col min="1294" max="1297" width="5.5546875" style="363" customWidth="1"/>
    <col min="1298" max="1298" width="5.44140625" style="363" customWidth="1"/>
    <col min="1299" max="1299" width="7.44140625" style="363" customWidth="1"/>
    <col min="1300" max="1300" width="6" style="363" customWidth="1"/>
    <col min="1301" max="1302" width="4.5546875" style="363" customWidth="1"/>
    <col min="1303" max="1303" width="5.44140625" style="363" customWidth="1"/>
    <col min="1304" max="1304" width="6.88671875" style="363" customWidth="1"/>
    <col min="1305" max="1305" width="5.88671875" style="363" customWidth="1"/>
    <col min="1306" max="1306" width="6.5546875" style="363" customWidth="1"/>
    <col min="1307" max="1310" width="5.88671875" style="363" customWidth="1"/>
    <col min="1311" max="1312" width="8.88671875" style="363"/>
    <col min="1313" max="1318" width="6.109375" style="363" customWidth="1"/>
    <col min="1319" max="1547" width="8.88671875" style="363"/>
    <col min="1548" max="1548" width="9.44140625" style="363" customWidth="1"/>
    <col min="1549" max="1549" width="53.5546875" style="363" customWidth="1"/>
    <col min="1550" max="1553" width="5.5546875" style="363" customWidth="1"/>
    <col min="1554" max="1554" width="5.44140625" style="363" customWidth="1"/>
    <col min="1555" max="1555" width="7.44140625" style="363" customWidth="1"/>
    <col min="1556" max="1556" width="6" style="363" customWidth="1"/>
    <col min="1557" max="1558" width="4.5546875" style="363" customWidth="1"/>
    <col min="1559" max="1559" width="5.44140625" style="363" customWidth="1"/>
    <col min="1560" max="1560" width="6.88671875" style="363" customWidth="1"/>
    <col min="1561" max="1561" width="5.88671875" style="363" customWidth="1"/>
    <col min="1562" max="1562" width="6.5546875" style="363" customWidth="1"/>
    <col min="1563" max="1566" width="5.88671875" style="363" customWidth="1"/>
    <col min="1567" max="1568" width="8.88671875" style="363"/>
    <col min="1569" max="1574" width="6.109375" style="363" customWidth="1"/>
    <col min="1575" max="1803" width="8.88671875" style="363"/>
    <col min="1804" max="1804" width="9.44140625" style="363" customWidth="1"/>
    <col min="1805" max="1805" width="53.5546875" style="363" customWidth="1"/>
    <col min="1806" max="1809" width="5.5546875" style="363" customWidth="1"/>
    <col min="1810" max="1810" width="5.44140625" style="363" customWidth="1"/>
    <col min="1811" max="1811" width="7.44140625" style="363" customWidth="1"/>
    <col min="1812" max="1812" width="6" style="363" customWidth="1"/>
    <col min="1813" max="1814" width="4.5546875" style="363" customWidth="1"/>
    <col min="1815" max="1815" width="5.44140625" style="363" customWidth="1"/>
    <col min="1816" max="1816" width="6.88671875" style="363" customWidth="1"/>
    <col min="1817" max="1817" width="5.88671875" style="363" customWidth="1"/>
    <col min="1818" max="1818" width="6.5546875" style="363" customWidth="1"/>
    <col min="1819" max="1822" width="5.88671875" style="363" customWidth="1"/>
    <col min="1823" max="1824" width="8.88671875" style="363"/>
    <col min="1825" max="1830" width="6.109375" style="363" customWidth="1"/>
    <col min="1831" max="2059" width="8.88671875" style="363"/>
    <col min="2060" max="2060" width="9.44140625" style="363" customWidth="1"/>
    <col min="2061" max="2061" width="53.5546875" style="363" customWidth="1"/>
    <col min="2062" max="2065" width="5.5546875" style="363" customWidth="1"/>
    <col min="2066" max="2066" width="5.44140625" style="363" customWidth="1"/>
    <col min="2067" max="2067" width="7.44140625" style="363" customWidth="1"/>
    <col min="2068" max="2068" width="6" style="363" customWidth="1"/>
    <col min="2069" max="2070" width="4.5546875" style="363" customWidth="1"/>
    <col min="2071" max="2071" width="5.44140625" style="363" customWidth="1"/>
    <col min="2072" max="2072" width="6.88671875" style="363" customWidth="1"/>
    <col min="2073" max="2073" width="5.88671875" style="363" customWidth="1"/>
    <col min="2074" max="2074" width="6.5546875" style="363" customWidth="1"/>
    <col min="2075" max="2078" width="5.88671875" style="363" customWidth="1"/>
    <col min="2079" max="2080" width="8.88671875" style="363"/>
    <col min="2081" max="2086" width="6.109375" style="363" customWidth="1"/>
    <col min="2087" max="2315" width="8.88671875" style="363"/>
    <col min="2316" max="2316" width="9.44140625" style="363" customWidth="1"/>
    <col min="2317" max="2317" width="53.5546875" style="363" customWidth="1"/>
    <col min="2318" max="2321" width="5.5546875" style="363" customWidth="1"/>
    <col min="2322" max="2322" width="5.44140625" style="363" customWidth="1"/>
    <col min="2323" max="2323" width="7.44140625" style="363" customWidth="1"/>
    <col min="2324" max="2324" width="6" style="363" customWidth="1"/>
    <col min="2325" max="2326" width="4.5546875" style="363" customWidth="1"/>
    <col min="2327" max="2327" width="5.44140625" style="363" customWidth="1"/>
    <col min="2328" max="2328" width="6.88671875" style="363" customWidth="1"/>
    <col min="2329" max="2329" width="5.88671875" style="363" customWidth="1"/>
    <col min="2330" max="2330" width="6.5546875" style="363" customWidth="1"/>
    <col min="2331" max="2334" width="5.88671875" style="363" customWidth="1"/>
    <col min="2335" max="2336" width="8.88671875" style="363"/>
    <col min="2337" max="2342" width="6.109375" style="363" customWidth="1"/>
    <col min="2343" max="2571" width="8.88671875" style="363"/>
    <col min="2572" max="2572" width="9.44140625" style="363" customWidth="1"/>
    <col min="2573" max="2573" width="53.5546875" style="363" customWidth="1"/>
    <col min="2574" max="2577" width="5.5546875" style="363" customWidth="1"/>
    <col min="2578" max="2578" width="5.44140625" style="363" customWidth="1"/>
    <col min="2579" max="2579" width="7.44140625" style="363" customWidth="1"/>
    <col min="2580" max="2580" width="6" style="363" customWidth="1"/>
    <col min="2581" max="2582" width="4.5546875" style="363" customWidth="1"/>
    <col min="2583" max="2583" width="5.44140625" style="363" customWidth="1"/>
    <col min="2584" max="2584" width="6.88671875" style="363" customWidth="1"/>
    <col min="2585" max="2585" width="5.88671875" style="363" customWidth="1"/>
    <col min="2586" max="2586" width="6.5546875" style="363" customWidth="1"/>
    <col min="2587" max="2590" width="5.88671875" style="363" customWidth="1"/>
    <col min="2591" max="2592" width="8.88671875" style="363"/>
    <col min="2593" max="2598" width="6.109375" style="363" customWidth="1"/>
    <col min="2599" max="2827" width="8.88671875" style="363"/>
    <col min="2828" max="2828" width="9.44140625" style="363" customWidth="1"/>
    <col min="2829" max="2829" width="53.5546875" style="363" customWidth="1"/>
    <col min="2830" max="2833" width="5.5546875" style="363" customWidth="1"/>
    <col min="2834" max="2834" width="5.44140625" style="363" customWidth="1"/>
    <col min="2835" max="2835" width="7.44140625" style="363" customWidth="1"/>
    <col min="2836" max="2836" width="6" style="363" customWidth="1"/>
    <col min="2837" max="2838" width="4.5546875" style="363" customWidth="1"/>
    <col min="2839" max="2839" width="5.44140625" style="363" customWidth="1"/>
    <col min="2840" max="2840" width="6.88671875" style="363" customWidth="1"/>
    <col min="2841" max="2841" width="5.88671875" style="363" customWidth="1"/>
    <col min="2842" max="2842" width="6.5546875" style="363" customWidth="1"/>
    <col min="2843" max="2846" width="5.88671875" style="363" customWidth="1"/>
    <col min="2847" max="2848" width="8.88671875" style="363"/>
    <col min="2849" max="2854" width="6.109375" style="363" customWidth="1"/>
    <col min="2855" max="3083" width="8.88671875" style="363"/>
    <col min="3084" max="3084" width="9.44140625" style="363" customWidth="1"/>
    <col min="3085" max="3085" width="53.5546875" style="363" customWidth="1"/>
    <col min="3086" max="3089" width="5.5546875" style="363" customWidth="1"/>
    <col min="3090" max="3090" width="5.44140625" style="363" customWidth="1"/>
    <col min="3091" max="3091" width="7.44140625" style="363" customWidth="1"/>
    <col min="3092" max="3092" width="6" style="363" customWidth="1"/>
    <col min="3093" max="3094" width="4.5546875" style="363" customWidth="1"/>
    <col min="3095" max="3095" width="5.44140625" style="363" customWidth="1"/>
    <col min="3096" max="3096" width="6.88671875" style="363" customWidth="1"/>
    <col min="3097" max="3097" width="5.88671875" style="363" customWidth="1"/>
    <col min="3098" max="3098" width="6.5546875" style="363" customWidth="1"/>
    <col min="3099" max="3102" width="5.88671875" style="363" customWidth="1"/>
    <col min="3103" max="3104" width="8.88671875" style="363"/>
    <col min="3105" max="3110" width="6.109375" style="363" customWidth="1"/>
    <col min="3111" max="3339" width="8.88671875" style="363"/>
    <col min="3340" max="3340" width="9.44140625" style="363" customWidth="1"/>
    <col min="3341" max="3341" width="53.5546875" style="363" customWidth="1"/>
    <col min="3342" max="3345" width="5.5546875" style="363" customWidth="1"/>
    <col min="3346" max="3346" width="5.44140625" style="363" customWidth="1"/>
    <col min="3347" max="3347" width="7.44140625" style="363" customWidth="1"/>
    <col min="3348" max="3348" width="6" style="363" customWidth="1"/>
    <col min="3349" max="3350" width="4.5546875" style="363" customWidth="1"/>
    <col min="3351" max="3351" width="5.44140625" style="363" customWidth="1"/>
    <col min="3352" max="3352" width="6.88671875" style="363" customWidth="1"/>
    <col min="3353" max="3353" width="5.88671875" style="363" customWidth="1"/>
    <col min="3354" max="3354" width="6.5546875" style="363" customWidth="1"/>
    <col min="3355" max="3358" width="5.88671875" style="363" customWidth="1"/>
    <col min="3359" max="3360" width="8.88671875" style="363"/>
    <col min="3361" max="3366" width="6.109375" style="363" customWidth="1"/>
    <col min="3367" max="3595" width="8.88671875" style="363"/>
    <col min="3596" max="3596" width="9.44140625" style="363" customWidth="1"/>
    <col min="3597" max="3597" width="53.5546875" style="363" customWidth="1"/>
    <col min="3598" max="3601" width="5.5546875" style="363" customWidth="1"/>
    <col min="3602" max="3602" width="5.44140625" style="363" customWidth="1"/>
    <col min="3603" max="3603" width="7.44140625" style="363" customWidth="1"/>
    <col min="3604" max="3604" width="6" style="363" customWidth="1"/>
    <col min="3605" max="3606" width="4.5546875" style="363" customWidth="1"/>
    <col min="3607" max="3607" width="5.44140625" style="363" customWidth="1"/>
    <col min="3608" max="3608" width="6.88671875" style="363" customWidth="1"/>
    <col min="3609" max="3609" width="5.88671875" style="363" customWidth="1"/>
    <col min="3610" max="3610" width="6.5546875" style="363" customWidth="1"/>
    <col min="3611" max="3614" width="5.88671875" style="363" customWidth="1"/>
    <col min="3615" max="3616" width="8.88671875" style="363"/>
    <col min="3617" max="3622" width="6.109375" style="363" customWidth="1"/>
    <col min="3623" max="3851" width="8.88671875" style="363"/>
    <col min="3852" max="3852" width="9.44140625" style="363" customWidth="1"/>
    <col min="3853" max="3853" width="53.5546875" style="363" customWidth="1"/>
    <col min="3854" max="3857" width="5.5546875" style="363" customWidth="1"/>
    <col min="3858" max="3858" width="5.44140625" style="363" customWidth="1"/>
    <col min="3859" max="3859" width="7.44140625" style="363" customWidth="1"/>
    <col min="3860" max="3860" width="6" style="363" customWidth="1"/>
    <col min="3861" max="3862" width="4.5546875" style="363" customWidth="1"/>
    <col min="3863" max="3863" width="5.44140625" style="363" customWidth="1"/>
    <col min="3864" max="3864" width="6.88671875" style="363" customWidth="1"/>
    <col min="3865" max="3865" width="5.88671875" style="363" customWidth="1"/>
    <col min="3866" max="3866" width="6.5546875" style="363" customWidth="1"/>
    <col min="3867" max="3870" width="5.88671875" style="363" customWidth="1"/>
    <col min="3871" max="3872" width="8.88671875" style="363"/>
    <col min="3873" max="3878" width="6.109375" style="363" customWidth="1"/>
    <col min="3879" max="4107" width="8.88671875" style="363"/>
    <col min="4108" max="4108" width="9.44140625" style="363" customWidth="1"/>
    <col min="4109" max="4109" width="53.5546875" style="363" customWidth="1"/>
    <col min="4110" max="4113" width="5.5546875" style="363" customWidth="1"/>
    <col min="4114" max="4114" width="5.44140625" style="363" customWidth="1"/>
    <col min="4115" max="4115" width="7.44140625" style="363" customWidth="1"/>
    <col min="4116" max="4116" width="6" style="363" customWidth="1"/>
    <col min="4117" max="4118" width="4.5546875" style="363" customWidth="1"/>
    <col min="4119" max="4119" width="5.44140625" style="363" customWidth="1"/>
    <col min="4120" max="4120" width="6.88671875" style="363" customWidth="1"/>
    <col min="4121" max="4121" width="5.88671875" style="363" customWidth="1"/>
    <col min="4122" max="4122" width="6.5546875" style="363" customWidth="1"/>
    <col min="4123" max="4126" width="5.88671875" style="363" customWidth="1"/>
    <col min="4127" max="4128" width="8.88671875" style="363"/>
    <col min="4129" max="4134" width="6.109375" style="363" customWidth="1"/>
    <col min="4135" max="4363" width="8.88671875" style="363"/>
    <col min="4364" max="4364" width="9.44140625" style="363" customWidth="1"/>
    <col min="4365" max="4365" width="53.5546875" style="363" customWidth="1"/>
    <col min="4366" max="4369" width="5.5546875" style="363" customWidth="1"/>
    <col min="4370" max="4370" width="5.44140625" style="363" customWidth="1"/>
    <col min="4371" max="4371" width="7.44140625" style="363" customWidth="1"/>
    <col min="4372" max="4372" width="6" style="363" customWidth="1"/>
    <col min="4373" max="4374" width="4.5546875" style="363" customWidth="1"/>
    <col min="4375" max="4375" width="5.44140625" style="363" customWidth="1"/>
    <col min="4376" max="4376" width="6.88671875" style="363" customWidth="1"/>
    <col min="4377" max="4377" width="5.88671875" style="363" customWidth="1"/>
    <col min="4378" max="4378" width="6.5546875" style="363" customWidth="1"/>
    <col min="4379" max="4382" width="5.88671875" style="363" customWidth="1"/>
    <col min="4383" max="4384" width="8.88671875" style="363"/>
    <col min="4385" max="4390" width="6.109375" style="363" customWidth="1"/>
    <col min="4391" max="4619" width="8.88671875" style="363"/>
    <col min="4620" max="4620" width="9.44140625" style="363" customWidth="1"/>
    <col min="4621" max="4621" width="53.5546875" style="363" customWidth="1"/>
    <col min="4622" max="4625" width="5.5546875" style="363" customWidth="1"/>
    <col min="4626" max="4626" width="5.44140625" style="363" customWidth="1"/>
    <col min="4627" max="4627" width="7.44140625" style="363" customWidth="1"/>
    <col min="4628" max="4628" width="6" style="363" customWidth="1"/>
    <col min="4629" max="4630" width="4.5546875" style="363" customWidth="1"/>
    <col min="4631" max="4631" width="5.44140625" style="363" customWidth="1"/>
    <col min="4632" max="4632" width="6.88671875" style="363" customWidth="1"/>
    <col min="4633" max="4633" width="5.88671875" style="363" customWidth="1"/>
    <col min="4634" max="4634" width="6.5546875" style="363" customWidth="1"/>
    <col min="4635" max="4638" width="5.88671875" style="363" customWidth="1"/>
    <col min="4639" max="4640" width="8.88671875" style="363"/>
    <col min="4641" max="4646" width="6.109375" style="363" customWidth="1"/>
    <col min="4647" max="4875" width="8.88671875" style="363"/>
    <col min="4876" max="4876" width="9.44140625" style="363" customWidth="1"/>
    <col min="4877" max="4877" width="53.5546875" style="363" customWidth="1"/>
    <col min="4878" max="4881" width="5.5546875" style="363" customWidth="1"/>
    <col min="4882" max="4882" width="5.44140625" style="363" customWidth="1"/>
    <col min="4883" max="4883" width="7.44140625" style="363" customWidth="1"/>
    <col min="4884" max="4884" width="6" style="363" customWidth="1"/>
    <col min="4885" max="4886" width="4.5546875" style="363" customWidth="1"/>
    <col min="4887" max="4887" width="5.44140625" style="363" customWidth="1"/>
    <col min="4888" max="4888" width="6.88671875" style="363" customWidth="1"/>
    <col min="4889" max="4889" width="5.88671875" style="363" customWidth="1"/>
    <col min="4890" max="4890" width="6.5546875" style="363" customWidth="1"/>
    <col min="4891" max="4894" width="5.88671875" style="363" customWidth="1"/>
    <col min="4895" max="4896" width="8.88671875" style="363"/>
    <col min="4897" max="4902" width="6.109375" style="363" customWidth="1"/>
    <col min="4903" max="5131" width="8.88671875" style="363"/>
    <col min="5132" max="5132" width="9.44140625" style="363" customWidth="1"/>
    <col min="5133" max="5133" width="53.5546875" style="363" customWidth="1"/>
    <col min="5134" max="5137" width="5.5546875" style="363" customWidth="1"/>
    <col min="5138" max="5138" width="5.44140625" style="363" customWidth="1"/>
    <col min="5139" max="5139" width="7.44140625" style="363" customWidth="1"/>
    <col min="5140" max="5140" width="6" style="363" customWidth="1"/>
    <col min="5141" max="5142" width="4.5546875" style="363" customWidth="1"/>
    <col min="5143" max="5143" width="5.44140625" style="363" customWidth="1"/>
    <col min="5144" max="5144" width="6.88671875" style="363" customWidth="1"/>
    <col min="5145" max="5145" width="5.88671875" style="363" customWidth="1"/>
    <col min="5146" max="5146" width="6.5546875" style="363" customWidth="1"/>
    <col min="5147" max="5150" width="5.88671875" style="363" customWidth="1"/>
    <col min="5151" max="5152" width="8.88671875" style="363"/>
    <col min="5153" max="5158" width="6.109375" style="363" customWidth="1"/>
    <col min="5159" max="5387" width="8.88671875" style="363"/>
    <col min="5388" max="5388" width="9.44140625" style="363" customWidth="1"/>
    <col min="5389" max="5389" width="53.5546875" style="363" customWidth="1"/>
    <col min="5390" max="5393" width="5.5546875" style="363" customWidth="1"/>
    <col min="5394" max="5394" width="5.44140625" style="363" customWidth="1"/>
    <col min="5395" max="5395" width="7.44140625" style="363" customWidth="1"/>
    <col min="5396" max="5396" width="6" style="363" customWidth="1"/>
    <col min="5397" max="5398" width="4.5546875" style="363" customWidth="1"/>
    <col min="5399" max="5399" width="5.44140625" style="363" customWidth="1"/>
    <col min="5400" max="5400" width="6.88671875" style="363" customWidth="1"/>
    <col min="5401" max="5401" width="5.88671875" style="363" customWidth="1"/>
    <col min="5402" max="5402" width="6.5546875" style="363" customWidth="1"/>
    <col min="5403" max="5406" width="5.88671875" style="363" customWidth="1"/>
    <col min="5407" max="5408" width="8.88671875" style="363"/>
    <col min="5409" max="5414" width="6.109375" style="363" customWidth="1"/>
    <col min="5415" max="5643" width="8.88671875" style="363"/>
    <col min="5644" max="5644" width="9.44140625" style="363" customWidth="1"/>
    <col min="5645" max="5645" width="53.5546875" style="363" customWidth="1"/>
    <col min="5646" max="5649" width="5.5546875" style="363" customWidth="1"/>
    <col min="5650" max="5650" width="5.44140625" style="363" customWidth="1"/>
    <col min="5651" max="5651" width="7.44140625" style="363" customWidth="1"/>
    <col min="5652" max="5652" width="6" style="363" customWidth="1"/>
    <col min="5653" max="5654" width="4.5546875" style="363" customWidth="1"/>
    <col min="5655" max="5655" width="5.44140625" style="363" customWidth="1"/>
    <col min="5656" max="5656" width="6.88671875" style="363" customWidth="1"/>
    <col min="5657" max="5657" width="5.88671875" style="363" customWidth="1"/>
    <col min="5658" max="5658" width="6.5546875" style="363" customWidth="1"/>
    <col min="5659" max="5662" width="5.88671875" style="363" customWidth="1"/>
    <col min="5663" max="5664" width="8.88671875" style="363"/>
    <col min="5665" max="5670" width="6.109375" style="363" customWidth="1"/>
    <col min="5671" max="5899" width="8.88671875" style="363"/>
    <col min="5900" max="5900" width="9.44140625" style="363" customWidth="1"/>
    <col min="5901" max="5901" width="53.5546875" style="363" customWidth="1"/>
    <col min="5902" max="5905" width="5.5546875" style="363" customWidth="1"/>
    <col min="5906" max="5906" width="5.44140625" style="363" customWidth="1"/>
    <col min="5907" max="5907" width="7.44140625" style="363" customWidth="1"/>
    <col min="5908" max="5908" width="6" style="363" customWidth="1"/>
    <col min="5909" max="5910" width="4.5546875" style="363" customWidth="1"/>
    <col min="5911" max="5911" width="5.44140625" style="363" customWidth="1"/>
    <col min="5912" max="5912" width="6.88671875" style="363" customWidth="1"/>
    <col min="5913" max="5913" width="5.88671875" style="363" customWidth="1"/>
    <col min="5914" max="5914" width="6.5546875" style="363" customWidth="1"/>
    <col min="5915" max="5918" width="5.88671875" style="363" customWidth="1"/>
    <col min="5919" max="5920" width="8.88671875" style="363"/>
    <col min="5921" max="5926" width="6.109375" style="363" customWidth="1"/>
    <col min="5927" max="6155" width="8.88671875" style="363"/>
    <col min="6156" max="6156" width="9.44140625" style="363" customWidth="1"/>
    <col min="6157" max="6157" width="53.5546875" style="363" customWidth="1"/>
    <col min="6158" max="6161" width="5.5546875" style="363" customWidth="1"/>
    <col min="6162" max="6162" width="5.44140625" style="363" customWidth="1"/>
    <col min="6163" max="6163" width="7.44140625" style="363" customWidth="1"/>
    <col min="6164" max="6164" width="6" style="363" customWidth="1"/>
    <col min="6165" max="6166" width="4.5546875" style="363" customWidth="1"/>
    <col min="6167" max="6167" width="5.44140625" style="363" customWidth="1"/>
    <col min="6168" max="6168" width="6.88671875" style="363" customWidth="1"/>
    <col min="6169" max="6169" width="5.88671875" style="363" customWidth="1"/>
    <col min="6170" max="6170" width="6.5546875" style="363" customWidth="1"/>
    <col min="6171" max="6174" width="5.88671875" style="363" customWidth="1"/>
    <col min="6175" max="6176" width="8.88671875" style="363"/>
    <col min="6177" max="6182" width="6.109375" style="363" customWidth="1"/>
    <col min="6183" max="6411" width="8.88671875" style="363"/>
    <col min="6412" max="6412" width="9.44140625" style="363" customWidth="1"/>
    <col min="6413" max="6413" width="53.5546875" style="363" customWidth="1"/>
    <col min="6414" max="6417" width="5.5546875" style="363" customWidth="1"/>
    <col min="6418" max="6418" width="5.44140625" style="363" customWidth="1"/>
    <col min="6419" max="6419" width="7.44140625" style="363" customWidth="1"/>
    <col min="6420" max="6420" width="6" style="363" customWidth="1"/>
    <col min="6421" max="6422" width="4.5546875" style="363" customWidth="1"/>
    <col min="6423" max="6423" width="5.44140625" style="363" customWidth="1"/>
    <col min="6424" max="6424" width="6.88671875" style="363" customWidth="1"/>
    <col min="6425" max="6425" width="5.88671875" style="363" customWidth="1"/>
    <col min="6426" max="6426" width="6.5546875" style="363" customWidth="1"/>
    <col min="6427" max="6430" width="5.88671875" style="363" customWidth="1"/>
    <col min="6431" max="6432" width="8.88671875" style="363"/>
    <col min="6433" max="6438" width="6.109375" style="363" customWidth="1"/>
    <col min="6439" max="6667" width="8.88671875" style="363"/>
    <col min="6668" max="6668" width="9.44140625" style="363" customWidth="1"/>
    <col min="6669" max="6669" width="53.5546875" style="363" customWidth="1"/>
    <col min="6670" max="6673" width="5.5546875" style="363" customWidth="1"/>
    <col min="6674" max="6674" width="5.44140625" style="363" customWidth="1"/>
    <col min="6675" max="6675" width="7.44140625" style="363" customWidth="1"/>
    <col min="6676" max="6676" width="6" style="363" customWidth="1"/>
    <col min="6677" max="6678" width="4.5546875" style="363" customWidth="1"/>
    <col min="6679" max="6679" width="5.44140625" style="363" customWidth="1"/>
    <col min="6680" max="6680" width="6.88671875" style="363" customWidth="1"/>
    <col min="6681" max="6681" width="5.88671875" style="363" customWidth="1"/>
    <col min="6682" max="6682" width="6.5546875" style="363" customWidth="1"/>
    <col min="6683" max="6686" width="5.88671875" style="363" customWidth="1"/>
    <col min="6687" max="6688" width="8.88671875" style="363"/>
    <col min="6689" max="6694" width="6.109375" style="363" customWidth="1"/>
    <col min="6695" max="6923" width="8.88671875" style="363"/>
    <col min="6924" max="6924" width="9.44140625" style="363" customWidth="1"/>
    <col min="6925" max="6925" width="53.5546875" style="363" customWidth="1"/>
    <col min="6926" max="6929" width="5.5546875" style="363" customWidth="1"/>
    <col min="6930" max="6930" width="5.44140625" style="363" customWidth="1"/>
    <col min="6931" max="6931" width="7.44140625" style="363" customWidth="1"/>
    <col min="6932" max="6932" width="6" style="363" customWidth="1"/>
    <col min="6933" max="6934" width="4.5546875" style="363" customWidth="1"/>
    <col min="6935" max="6935" width="5.44140625" style="363" customWidth="1"/>
    <col min="6936" max="6936" width="6.88671875" style="363" customWidth="1"/>
    <col min="6937" max="6937" width="5.88671875" style="363" customWidth="1"/>
    <col min="6938" max="6938" width="6.5546875" style="363" customWidth="1"/>
    <col min="6939" max="6942" width="5.88671875" style="363" customWidth="1"/>
    <col min="6943" max="6944" width="8.88671875" style="363"/>
    <col min="6945" max="6950" width="6.109375" style="363" customWidth="1"/>
    <col min="6951" max="7179" width="8.88671875" style="363"/>
    <col min="7180" max="7180" width="9.44140625" style="363" customWidth="1"/>
    <col min="7181" max="7181" width="53.5546875" style="363" customWidth="1"/>
    <col min="7182" max="7185" width="5.5546875" style="363" customWidth="1"/>
    <col min="7186" max="7186" width="5.44140625" style="363" customWidth="1"/>
    <col min="7187" max="7187" width="7.44140625" style="363" customWidth="1"/>
    <col min="7188" max="7188" width="6" style="363" customWidth="1"/>
    <col min="7189" max="7190" width="4.5546875" style="363" customWidth="1"/>
    <col min="7191" max="7191" width="5.44140625" style="363" customWidth="1"/>
    <col min="7192" max="7192" width="6.88671875" style="363" customWidth="1"/>
    <col min="7193" max="7193" width="5.88671875" style="363" customWidth="1"/>
    <col min="7194" max="7194" width="6.5546875" style="363" customWidth="1"/>
    <col min="7195" max="7198" width="5.88671875" style="363" customWidth="1"/>
    <col min="7199" max="7200" width="8.88671875" style="363"/>
    <col min="7201" max="7206" width="6.109375" style="363" customWidth="1"/>
    <col min="7207" max="7435" width="8.88671875" style="363"/>
    <col min="7436" max="7436" width="9.44140625" style="363" customWidth="1"/>
    <col min="7437" max="7437" width="53.5546875" style="363" customWidth="1"/>
    <col min="7438" max="7441" width="5.5546875" style="363" customWidth="1"/>
    <col min="7442" max="7442" width="5.44140625" style="363" customWidth="1"/>
    <col min="7443" max="7443" width="7.44140625" style="363" customWidth="1"/>
    <col min="7444" max="7444" width="6" style="363" customWidth="1"/>
    <col min="7445" max="7446" width="4.5546875" style="363" customWidth="1"/>
    <col min="7447" max="7447" width="5.44140625" style="363" customWidth="1"/>
    <col min="7448" max="7448" width="6.88671875" style="363" customWidth="1"/>
    <col min="7449" max="7449" width="5.88671875" style="363" customWidth="1"/>
    <col min="7450" max="7450" width="6.5546875" style="363" customWidth="1"/>
    <col min="7451" max="7454" width="5.88671875" style="363" customWidth="1"/>
    <col min="7455" max="7456" width="8.88671875" style="363"/>
    <col min="7457" max="7462" width="6.109375" style="363" customWidth="1"/>
    <col min="7463" max="7691" width="8.88671875" style="363"/>
    <col min="7692" max="7692" width="9.44140625" style="363" customWidth="1"/>
    <col min="7693" max="7693" width="53.5546875" style="363" customWidth="1"/>
    <col min="7694" max="7697" width="5.5546875" style="363" customWidth="1"/>
    <col min="7698" max="7698" width="5.44140625" style="363" customWidth="1"/>
    <col min="7699" max="7699" width="7.44140625" style="363" customWidth="1"/>
    <col min="7700" max="7700" width="6" style="363" customWidth="1"/>
    <col min="7701" max="7702" width="4.5546875" style="363" customWidth="1"/>
    <col min="7703" max="7703" width="5.44140625" style="363" customWidth="1"/>
    <col min="7704" max="7704" width="6.88671875" style="363" customWidth="1"/>
    <col min="7705" max="7705" width="5.88671875" style="363" customWidth="1"/>
    <col min="7706" max="7706" width="6.5546875" style="363" customWidth="1"/>
    <col min="7707" max="7710" width="5.88671875" style="363" customWidth="1"/>
    <col min="7711" max="7712" width="8.88671875" style="363"/>
    <col min="7713" max="7718" width="6.109375" style="363" customWidth="1"/>
    <col min="7719" max="7947" width="8.88671875" style="363"/>
    <col min="7948" max="7948" width="9.44140625" style="363" customWidth="1"/>
    <col min="7949" max="7949" width="53.5546875" style="363" customWidth="1"/>
    <col min="7950" max="7953" width="5.5546875" style="363" customWidth="1"/>
    <col min="7954" max="7954" width="5.44140625" style="363" customWidth="1"/>
    <col min="7955" max="7955" width="7.44140625" style="363" customWidth="1"/>
    <col min="7956" max="7956" width="6" style="363" customWidth="1"/>
    <col min="7957" max="7958" width="4.5546875" style="363" customWidth="1"/>
    <col min="7959" max="7959" width="5.44140625" style="363" customWidth="1"/>
    <col min="7960" max="7960" width="6.88671875" style="363" customWidth="1"/>
    <col min="7961" max="7961" width="5.88671875" style="363" customWidth="1"/>
    <col min="7962" max="7962" width="6.5546875" style="363" customWidth="1"/>
    <col min="7963" max="7966" width="5.88671875" style="363" customWidth="1"/>
    <col min="7967" max="7968" width="8.88671875" style="363"/>
    <col min="7969" max="7974" width="6.109375" style="363" customWidth="1"/>
    <col min="7975" max="8203" width="8.88671875" style="363"/>
    <col min="8204" max="8204" width="9.44140625" style="363" customWidth="1"/>
    <col min="8205" max="8205" width="53.5546875" style="363" customWidth="1"/>
    <col min="8206" max="8209" width="5.5546875" style="363" customWidth="1"/>
    <col min="8210" max="8210" width="5.44140625" style="363" customWidth="1"/>
    <col min="8211" max="8211" width="7.44140625" style="363" customWidth="1"/>
    <col min="8212" max="8212" width="6" style="363" customWidth="1"/>
    <col min="8213" max="8214" width="4.5546875" style="363" customWidth="1"/>
    <col min="8215" max="8215" width="5.44140625" style="363" customWidth="1"/>
    <col min="8216" max="8216" width="6.88671875" style="363" customWidth="1"/>
    <col min="8217" max="8217" width="5.88671875" style="363" customWidth="1"/>
    <col min="8218" max="8218" width="6.5546875" style="363" customWidth="1"/>
    <col min="8219" max="8222" width="5.88671875" style="363" customWidth="1"/>
    <col min="8223" max="8224" width="8.88671875" style="363"/>
    <col min="8225" max="8230" width="6.109375" style="363" customWidth="1"/>
    <col min="8231" max="8459" width="8.88671875" style="363"/>
    <col min="8460" max="8460" width="9.44140625" style="363" customWidth="1"/>
    <col min="8461" max="8461" width="53.5546875" style="363" customWidth="1"/>
    <col min="8462" max="8465" width="5.5546875" style="363" customWidth="1"/>
    <col min="8466" max="8466" width="5.44140625" style="363" customWidth="1"/>
    <col min="8467" max="8467" width="7.44140625" style="363" customWidth="1"/>
    <col min="8468" max="8468" width="6" style="363" customWidth="1"/>
    <col min="8469" max="8470" width="4.5546875" style="363" customWidth="1"/>
    <col min="8471" max="8471" width="5.44140625" style="363" customWidth="1"/>
    <col min="8472" max="8472" width="6.88671875" style="363" customWidth="1"/>
    <col min="8473" max="8473" width="5.88671875" style="363" customWidth="1"/>
    <col min="8474" max="8474" width="6.5546875" style="363" customWidth="1"/>
    <col min="8475" max="8478" width="5.88671875" style="363" customWidth="1"/>
    <col min="8479" max="8480" width="8.88671875" style="363"/>
    <col min="8481" max="8486" width="6.109375" style="363" customWidth="1"/>
    <col min="8487" max="8715" width="8.88671875" style="363"/>
    <col min="8716" max="8716" width="9.44140625" style="363" customWidth="1"/>
    <col min="8717" max="8717" width="53.5546875" style="363" customWidth="1"/>
    <col min="8718" max="8721" width="5.5546875" style="363" customWidth="1"/>
    <col min="8722" max="8722" width="5.44140625" style="363" customWidth="1"/>
    <col min="8723" max="8723" width="7.44140625" style="363" customWidth="1"/>
    <col min="8724" max="8724" width="6" style="363" customWidth="1"/>
    <col min="8725" max="8726" width="4.5546875" style="363" customWidth="1"/>
    <col min="8727" max="8727" width="5.44140625" style="363" customWidth="1"/>
    <col min="8728" max="8728" width="6.88671875" style="363" customWidth="1"/>
    <col min="8729" max="8729" width="5.88671875" style="363" customWidth="1"/>
    <col min="8730" max="8730" width="6.5546875" style="363" customWidth="1"/>
    <col min="8731" max="8734" width="5.88671875" style="363" customWidth="1"/>
    <col min="8735" max="8736" width="8.88671875" style="363"/>
    <col min="8737" max="8742" width="6.109375" style="363" customWidth="1"/>
    <col min="8743" max="8971" width="8.88671875" style="363"/>
    <col min="8972" max="8972" width="9.44140625" style="363" customWidth="1"/>
    <col min="8973" max="8973" width="53.5546875" style="363" customWidth="1"/>
    <col min="8974" max="8977" width="5.5546875" style="363" customWidth="1"/>
    <col min="8978" max="8978" width="5.44140625" style="363" customWidth="1"/>
    <col min="8979" max="8979" width="7.44140625" style="363" customWidth="1"/>
    <col min="8980" max="8980" width="6" style="363" customWidth="1"/>
    <col min="8981" max="8982" width="4.5546875" style="363" customWidth="1"/>
    <col min="8983" max="8983" width="5.44140625" style="363" customWidth="1"/>
    <col min="8984" max="8984" width="6.88671875" style="363" customWidth="1"/>
    <col min="8985" max="8985" width="5.88671875" style="363" customWidth="1"/>
    <col min="8986" max="8986" width="6.5546875" style="363" customWidth="1"/>
    <col min="8987" max="8990" width="5.88671875" style="363" customWidth="1"/>
    <col min="8991" max="8992" width="8.88671875" style="363"/>
    <col min="8993" max="8998" width="6.109375" style="363" customWidth="1"/>
    <col min="8999" max="9227" width="8.88671875" style="363"/>
    <col min="9228" max="9228" width="9.44140625" style="363" customWidth="1"/>
    <col min="9229" max="9229" width="53.5546875" style="363" customWidth="1"/>
    <col min="9230" max="9233" width="5.5546875" style="363" customWidth="1"/>
    <col min="9234" max="9234" width="5.44140625" style="363" customWidth="1"/>
    <col min="9235" max="9235" width="7.44140625" style="363" customWidth="1"/>
    <col min="9236" max="9236" width="6" style="363" customWidth="1"/>
    <col min="9237" max="9238" width="4.5546875" style="363" customWidth="1"/>
    <col min="9239" max="9239" width="5.44140625" style="363" customWidth="1"/>
    <col min="9240" max="9240" width="6.88671875" style="363" customWidth="1"/>
    <col min="9241" max="9241" width="5.88671875" style="363" customWidth="1"/>
    <col min="9242" max="9242" width="6.5546875" style="363" customWidth="1"/>
    <col min="9243" max="9246" width="5.88671875" style="363" customWidth="1"/>
    <col min="9247" max="9248" width="8.88671875" style="363"/>
    <col min="9249" max="9254" width="6.109375" style="363" customWidth="1"/>
    <col min="9255" max="9483" width="8.88671875" style="363"/>
    <col min="9484" max="9484" width="9.44140625" style="363" customWidth="1"/>
    <col min="9485" max="9485" width="53.5546875" style="363" customWidth="1"/>
    <col min="9486" max="9489" width="5.5546875" style="363" customWidth="1"/>
    <col min="9490" max="9490" width="5.44140625" style="363" customWidth="1"/>
    <col min="9491" max="9491" width="7.44140625" style="363" customWidth="1"/>
    <col min="9492" max="9492" width="6" style="363" customWidth="1"/>
    <col min="9493" max="9494" width="4.5546875" style="363" customWidth="1"/>
    <col min="9495" max="9495" width="5.44140625" style="363" customWidth="1"/>
    <col min="9496" max="9496" width="6.88671875" style="363" customWidth="1"/>
    <col min="9497" max="9497" width="5.88671875" style="363" customWidth="1"/>
    <col min="9498" max="9498" width="6.5546875" style="363" customWidth="1"/>
    <col min="9499" max="9502" width="5.88671875" style="363" customWidth="1"/>
    <col min="9503" max="9504" width="8.88671875" style="363"/>
    <col min="9505" max="9510" width="6.109375" style="363" customWidth="1"/>
    <col min="9511" max="9739" width="8.88671875" style="363"/>
    <col min="9740" max="9740" width="9.44140625" style="363" customWidth="1"/>
    <col min="9741" max="9741" width="53.5546875" style="363" customWidth="1"/>
    <col min="9742" max="9745" width="5.5546875" style="363" customWidth="1"/>
    <col min="9746" max="9746" width="5.44140625" style="363" customWidth="1"/>
    <col min="9747" max="9747" width="7.44140625" style="363" customWidth="1"/>
    <col min="9748" max="9748" width="6" style="363" customWidth="1"/>
    <col min="9749" max="9750" width="4.5546875" style="363" customWidth="1"/>
    <col min="9751" max="9751" width="5.44140625" style="363" customWidth="1"/>
    <col min="9752" max="9752" width="6.88671875" style="363" customWidth="1"/>
    <col min="9753" max="9753" width="5.88671875" style="363" customWidth="1"/>
    <col min="9754" max="9754" width="6.5546875" style="363" customWidth="1"/>
    <col min="9755" max="9758" width="5.88671875" style="363" customWidth="1"/>
    <col min="9759" max="9760" width="8.88671875" style="363"/>
    <col min="9761" max="9766" width="6.109375" style="363" customWidth="1"/>
    <col min="9767" max="9995" width="8.88671875" style="363"/>
    <col min="9996" max="9996" width="9.44140625" style="363" customWidth="1"/>
    <col min="9997" max="9997" width="53.5546875" style="363" customWidth="1"/>
    <col min="9998" max="10001" width="5.5546875" style="363" customWidth="1"/>
    <col min="10002" max="10002" width="5.44140625" style="363" customWidth="1"/>
    <col min="10003" max="10003" width="7.44140625" style="363" customWidth="1"/>
    <col min="10004" max="10004" width="6" style="363" customWidth="1"/>
    <col min="10005" max="10006" width="4.5546875" style="363" customWidth="1"/>
    <col min="10007" max="10007" width="5.44140625" style="363" customWidth="1"/>
    <col min="10008" max="10008" width="6.88671875" style="363" customWidth="1"/>
    <col min="10009" max="10009" width="5.88671875" style="363" customWidth="1"/>
    <col min="10010" max="10010" width="6.5546875" style="363" customWidth="1"/>
    <col min="10011" max="10014" width="5.88671875" style="363" customWidth="1"/>
    <col min="10015" max="10016" width="8.88671875" style="363"/>
    <col min="10017" max="10022" width="6.109375" style="363" customWidth="1"/>
    <col min="10023" max="10251" width="8.88671875" style="363"/>
    <col min="10252" max="10252" width="9.44140625" style="363" customWidth="1"/>
    <col min="10253" max="10253" width="53.5546875" style="363" customWidth="1"/>
    <col min="10254" max="10257" width="5.5546875" style="363" customWidth="1"/>
    <col min="10258" max="10258" width="5.44140625" style="363" customWidth="1"/>
    <col min="10259" max="10259" width="7.44140625" style="363" customWidth="1"/>
    <col min="10260" max="10260" width="6" style="363" customWidth="1"/>
    <col min="10261" max="10262" width="4.5546875" style="363" customWidth="1"/>
    <col min="10263" max="10263" width="5.44140625" style="363" customWidth="1"/>
    <col min="10264" max="10264" width="6.88671875" style="363" customWidth="1"/>
    <col min="10265" max="10265" width="5.88671875" style="363" customWidth="1"/>
    <col min="10266" max="10266" width="6.5546875" style="363" customWidth="1"/>
    <col min="10267" max="10270" width="5.88671875" style="363" customWidth="1"/>
    <col min="10271" max="10272" width="8.88671875" style="363"/>
    <col min="10273" max="10278" width="6.109375" style="363" customWidth="1"/>
    <col min="10279" max="10507" width="8.88671875" style="363"/>
    <col min="10508" max="10508" width="9.44140625" style="363" customWidth="1"/>
    <col min="10509" max="10509" width="53.5546875" style="363" customWidth="1"/>
    <col min="10510" max="10513" width="5.5546875" style="363" customWidth="1"/>
    <col min="10514" max="10514" width="5.44140625" style="363" customWidth="1"/>
    <col min="10515" max="10515" width="7.44140625" style="363" customWidth="1"/>
    <col min="10516" max="10516" width="6" style="363" customWidth="1"/>
    <col min="10517" max="10518" width="4.5546875" style="363" customWidth="1"/>
    <col min="10519" max="10519" width="5.44140625" style="363" customWidth="1"/>
    <col min="10520" max="10520" width="6.88671875" style="363" customWidth="1"/>
    <col min="10521" max="10521" width="5.88671875" style="363" customWidth="1"/>
    <col min="10522" max="10522" width="6.5546875" style="363" customWidth="1"/>
    <col min="10523" max="10526" width="5.88671875" style="363" customWidth="1"/>
    <col min="10527" max="10528" width="8.88671875" style="363"/>
    <col min="10529" max="10534" width="6.109375" style="363" customWidth="1"/>
    <col min="10535" max="10763" width="8.88671875" style="363"/>
    <col min="10764" max="10764" width="9.44140625" style="363" customWidth="1"/>
    <col min="10765" max="10765" width="53.5546875" style="363" customWidth="1"/>
    <col min="10766" max="10769" width="5.5546875" style="363" customWidth="1"/>
    <col min="10770" max="10770" width="5.44140625" style="363" customWidth="1"/>
    <col min="10771" max="10771" width="7.44140625" style="363" customWidth="1"/>
    <col min="10772" max="10772" width="6" style="363" customWidth="1"/>
    <col min="10773" max="10774" width="4.5546875" style="363" customWidth="1"/>
    <col min="10775" max="10775" width="5.44140625" style="363" customWidth="1"/>
    <col min="10776" max="10776" width="6.88671875" style="363" customWidth="1"/>
    <col min="10777" max="10777" width="5.88671875" style="363" customWidth="1"/>
    <col min="10778" max="10778" width="6.5546875" style="363" customWidth="1"/>
    <col min="10779" max="10782" width="5.88671875" style="363" customWidth="1"/>
    <col min="10783" max="10784" width="8.88671875" style="363"/>
    <col min="10785" max="10790" width="6.109375" style="363" customWidth="1"/>
    <col min="10791" max="11019" width="8.88671875" style="363"/>
    <col min="11020" max="11020" width="9.44140625" style="363" customWidth="1"/>
    <col min="11021" max="11021" width="53.5546875" style="363" customWidth="1"/>
    <col min="11022" max="11025" width="5.5546875" style="363" customWidth="1"/>
    <col min="11026" max="11026" width="5.44140625" style="363" customWidth="1"/>
    <col min="11027" max="11027" width="7.44140625" style="363" customWidth="1"/>
    <col min="11028" max="11028" width="6" style="363" customWidth="1"/>
    <col min="11029" max="11030" width="4.5546875" style="363" customWidth="1"/>
    <col min="11031" max="11031" width="5.44140625" style="363" customWidth="1"/>
    <col min="11032" max="11032" width="6.88671875" style="363" customWidth="1"/>
    <col min="11033" max="11033" width="5.88671875" style="363" customWidth="1"/>
    <col min="11034" max="11034" width="6.5546875" style="363" customWidth="1"/>
    <col min="11035" max="11038" width="5.88671875" style="363" customWidth="1"/>
    <col min="11039" max="11040" width="8.88671875" style="363"/>
    <col min="11041" max="11046" width="6.109375" style="363" customWidth="1"/>
    <col min="11047" max="11275" width="8.88671875" style="363"/>
    <col min="11276" max="11276" width="9.44140625" style="363" customWidth="1"/>
    <col min="11277" max="11277" width="53.5546875" style="363" customWidth="1"/>
    <col min="11278" max="11281" width="5.5546875" style="363" customWidth="1"/>
    <col min="11282" max="11282" width="5.44140625" style="363" customWidth="1"/>
    <col min="11283" max="11283" width="7.44140625" style="363" customWidth="1"/>
    <col min="11284" max="11284" width="6" style="363" customWidth="1"/>
    <col min="11285" max="11286" width="4.5546875" style="363" customWidth="1"/>
    <col min="11287" max="11287" width="5.44140625" style="363" customWidth="1"/>
    <col min="11288" max="11288" width="6.88671875" style="363" customWidth="1"/>
    <col min="11289" max="11289" width="5.88671875" style="363" customWidth="1"/>
    <col min="11290" max="11290" width="6.5546875" style="363" customWidth="1"/>
    <col min="11291" max="11294" width="5.88671875" style="363" customWidth="1"/>
    <col min="11295" max="11296" width="8.88671875" style="363"/>
    <col min="11297" max="11302" width="6.109375" style="363" customWidth="1"/>
    <col min="11303" max="11531" width="8.88671875" style="363"/>
    <col min="11532" max="11532" width="9.44140625" style="363" customWidth="1"/>
    <col min="11533" max="11533" width="53.5546875" style="363" customWidth="1"/>
    <col min="11534" max="11537" width="5.5546875" style="363" customWidth="1"/>
    <col min="11538" max="11538" width="5.44140625" style="363" customWidth="1"/>
    <col min="11539" max="11539" width="7.44140625" style="363" customWidth="1"/>
    <col min="11540" max="11540" width="6" style="363" customWidth="1"/>
    <col min="11541" max="11542" width="4.5546875" style="363" customWidth="1"/>
    <col min="11543" max="11543" width="5.44140625" style="363" customWidth="1"/>
    <col min="11544" max="11544" width="6.88671875" style="363" customWidth="1"/>
    <col min="11545" max="11545" width="5.88671875" style="363" customWidth="1"/>
    <col min="11546" max="11546" width="6.5546875" style="363" customWidth="1"/>
    <col min="11547" max="11550" width="5.88671875" style="363" customWidth="1"/>
    <col min="11551" max="11552" width="8.88671875" style="363"/>
    <col min="11553" max="11558" width="6.109375" style="363" customWidth="1"/>
    <col min="11559" max="11787" width="8.88671875" style="363"/>
    <col min="11788" max="11788" width="9.44140625" style="363" customWidth="1"/>
    <col min="11789" max="11789" width="53.5546875" style="363" customWidth="1"/>
    <col min="11790" max="11793" width="5.5546875" style="363" customWidth="1"/>
    <col min="11794" max="11794" width="5.44140625" style="363" customWidth="1"/>
    <col min="11795" max="11795" width="7.44140625" style="363" customWidth="1"/>
    <col min="11796" max="11796" width="6" style="363" customWidth="1"/>
    <col min="11797" max="11798" width="4.5546875" style="363" customWidth="1"/>
    <col min="11799" max="11799" width="5.44140625" style="363" customWidth="1"/>
    <col min="11800" max="11800" width="6.88671875" style="363" customWidth="1"/>
    <col min="11801" max="11801" width="5.88671875" style="363" customWidth="1"/>
    <col min="11802" max="11802" width="6.5546875" style="363" customWidth="1"/>
    <col min="11803" max="11806" width="5.88671875" style="363" customWidth="1"/>
    <col min="11807" max="11808" width="8.88671875" style="363"/>
    <col min="11809" max="11814" width="6.109375" style="363" customWidth="1"/>
    <col min="11815" max="12043" width="8.88671875" style="363"/>
    <col min="12044" max="12044" width="9.44140625" style="363" customWidth="1"/>
    <col min="12045" max="12045" width="53.5546875" style="363" customWidth="1"/>
    <col min="12046" max="12049" width="5.5546875" style="363" customWidth="1"/>
    <col min="12050" max="12050" width="5.44140625" style="363" customWidth="1"/>
    <col min="12051" max="12051" width="7.44140625" style="363" customWidth="1"/>
    <col min="12052" max="12052" width="6" style="363" customWidth="1"/>
    <col min="12053" max="12054" width="4.5546875" style="363" customWidth="1"/>
    <col min="12055" max="12055" width="5.44140625" style="363" customWidth="1"/>
    <col min="12056" max="12056" width="6.88671875" style="363" customWidth="1"/>
    <col min="12057" max="12057" width="5.88671875" style="363" customWidth="1"/>
    <col min="12058" max="12058" width="6.5546875" style="363" customWidth="1"/>
    <col min="12059" max="12062" width="5.88671875" style="363" customWidth="1"/>
    <col min="12063" max="12064" width="8.88671875" style="363"/>
    <col min="12065" max="12070" width="6.109375" style="363" customWidth="1"/>
    <col min="12071" max="12299" width="8.88671875" style="363"/>
    <col min="12300" max="12300" width="9.44140625" style="363" customWidth="1"/>
    <col min="12301" max="12301" width="53.5546875" style="363" customWidth="1"/>
    <col min="12302" max="12305" width="5.5546875" style="363" customWidth="1"/>
    <col min="12306" max="12306" width="5.44140625" style="363" customWidth="1"/>
    <col min="12307" max="12307" width="7.44140625" style="363" customWidth="1"/>
    <col min="12308" max="12308" width="6" style="363" customWidth="1"/>
    <col min="12309" max="12310" width="4.5546875" style="363" customWidth="1"/>
    <col min="12311" max="12311" width="5.44140625" style="363" customWidth="1"/>
    <col min="12312" max="12312" width="6.88671875" style="363" customWidth="1"/>
    <col min="12313" max="12313" width="5.88671875" style="363" customWidth="1"/>
    <col min="12314" max="12314" width="6.5546875" style="363" customWidth="1"/>
    <col min="12315" max="12318" width="5.88671875" style="363" customWidth="1"/>
    <col min="12319" max="12320" width="8.88671875" style="363"/>
    <col min="12321" max="12326" width="6.109375" style="363" customWidth="1"/>
    <col min="12327" max="12555" width="8.88671875" style="363"/>
    <col min="12556" max="12556" width="9.44140625" style="363" customWidth="1"/>
    <col min="12557" max="12557" width="53.5546875" style="363" customWidth="1"/>
    <col min="12558" max="12561" width="5.5546875" style="363" customWidth="1"/>
    <col min="12562" max="12562" width="5.44140625" style="363" customWidth="1"/>
    <col min="12563" max="12563" width="7.44140625" style="363" customWidth="1"/>
    <col min="12564" max="12564" width="6" style="363" customWidth="1"/>
    <col min="12565" max="12566" width="4.5546875" style="363" customWidth="1"/>
    <col min="12567" max="12567" width="5.44140625" style="363" customWidth="1"/>
    <col min="12568" max="12568" width="6.88671875" style="363" customWidth="1"/>
    <col min="12569" max="12569" width="5.88671875" style="363" customWidth="1"/>
    <col min="12570" max="12570" width="6.5546875" style="363" customWidth="1"/>
    <col min="12571" max="12574" width="5.88671875" style="363" customWidth="1"/>
    <col min="12575" max="12576" width="8.88671875" style="363"/>
    <col min="12577" max="12582" width="6.109375" style="363" customWidth="1"/>
    <col min="12583" max="12811" width="8.88671875" style="363"/>
    <col min="12812" max="12812" width="9.44140625" style="363" customWidth="1"/>
    <col min="12813" max="12813" width="53.5546875" style="363" customWidth="1"/>
    <col min="12814" max="12817" width="5.5546875" style="363" customWidth="1"/>
    <col min="12818" max="12818" width="5.44140625" style="363" customWidth="1"/>
    <col min="12819" max="12819" width="7.44140625" style="363" customWidth="1"/>
    <col min="12820" max="12820" width="6" style="363" customWidth="1"/>
    <col min="12821" max="12822" width="4.5546875" style="363" customWidth="1"/>
    <col min="12823" max="12823" width="5.44140625" style="363" customWidth="1"/>
    <col min="12824" max="12824" width="6.88671875" style="363" customWidth="1"/>
    <col min="12825" max="12825" width="5.88671875" style="363" customWidth="1"/>
    <col min="12826" max="12826" width="6.5546875" style="363" customWidth="1"/>
    <col min="12827" max="12830" width="5.88671875" style="363" customWidth="1"/>
    <col min="12831" max="12832" width="8.88671875" style="363"/>
    <col min="12833" max="12838" width="6.109375" style="363" customWidth="1"/>
    <col min="12839" max="13067" width="8.88671875" style="363"/>
    <col min="13068" max="13068" width="9.44140625" style="363" customWidth="1"/>
    <col min="13069" max="13069" width="53.5546875" style="363" customWidth="1"/>
    <col min="13070" max="13073" width="5.5546875" style="363" customWidth="1"/>
    <col min="13074" max="13074" width="5.44140625" style="363" customWidth="1"/>
    <col min="13075" max="13075" width="7.44140625" style="363" customWidth="1"/>
    <col min="13076" max="13076" width="6" style="363" customWidth="1"/>
    <col min="13077" max="13078" width="4.5546875" style="363" customWidth="1"/>
    <col min="13079" max="13079" width="5.44140625" style="363" customWidth="1"/>
    <col min="13080" max="13080" width="6.88671875" style="363" customWidth="1"/>
    <col min="13081" max="13081" width="5.88671875" style="363" customWidth="1"/>
    <col min="13082" max="13082" width="6.5546875" style="363" customWidth="1"/>
    <col min="13083" max="13086" width="5.88671875" style="363" customWidth="1"/>
    <col min="13087" max="13088" width="8.88671875" style="363"/>
    <col min="13089" max="13094" width="6.109375" style="363" customWidth="1"/>
    <col min="13095" max="13323" width="8.88671875" style="363"/>
    <col min="13324" max="13324" width="9.44140625" style="363" customWidth="1"/>
    <col min="13325" max="13325" width="53.5546875" style="363" customWidth="1"/>
    <col min="13326" max="13329" width="5.5546875" style="363" customWidth="1"/>
    <col min="13330" max="13330" width="5.44140625" style="363" customWidth="1"/>
    <col min="13331" max="13331" width="7.44140625" style="363" customWidth="1"/>
    <col min="13332" max="13332" width="6" style="363" customWidth="1"/>
    <col min="13333" max="13334" width="4.5546875" style="363" customWidth="1"/>
    <col min="13335" max="13335" width="5.44140625" style="363" customWidth="1"/>
    <col min="13336" max="13336" width="6.88671875" style="363" customWidth="1"/>
    <col min="13337" max="13337" width="5.88671875" style="363" customWidth="1"/>
    <col min="13338" max="13338" width="6.5546875" style="363" customWidth="1"/>
    <col min="13339" max="13342" width="5.88671875" style="363" customWidth="1"/>
    <col min="13343" max="13344" width="8.88671875" style="363"/>
    <col min="13345" max="13350" width="6.109375" style="363" customWidth="1"/>
    <col min="13351" max="13579" width="8.88671875" style="363"/>
    <col min="13580" max="13580" width="9.44140625" style="363" customWidth="1"/>
    <col min="13581" max="13581" width="53.5546875" style="363" customWidth="1"/>
    <col min="13582" max="13585" width="5.5546875" style="363" customWidth="1"/>
    <col min="13586" max="13586" width="5.44140625" style="363" customWidth="1"/>
    <col min="13587" max="13587" width="7.44140625" style="363" customWidth="1"/>
    <col min="13588" max="13588" width="6" style="363" customWidth="1"/>
    <col min="13589" max="13590" width="4.5546875" style="363" customWidth="1"/>
    <col min="13591" max="13591" width="5.44140625" style="363" customWidth="1"/>
    <col min="13592" max="13592" width="6.88671875" style="363" customWidth="1"/>
    <col min="13593" max="13593" width="5.88671875" style="363" customWidth="1"/>
    <col min="13594" max="13594" width="6.5546875" style="363" customWidth="1"/>
    <col min="13595" max="13598" width="5.88671875" style="363" customWidth="1"/>
    <col min="13599" max="13600" width="8.88671875" style="363"/>
    <col min="13601" max="13606" width="6.109375" style="363" customWidth="1"/>
    <col min="13607" max="13835" width="8.88671875" style="363"/>
    <col min="13836" max="13836" width="9.44140625" style="363" customWidth="1"/>
    <col min="13837" max="13837" width="53.5546875" style="363" customWidth="1"/>
    <col min="13838" max="13841" width="5.5546875" style="363" customWidth="1"/>
    <col min="13842" max="13842" width="5.44140625" style="363" customWidth="1"/>
    <col min="13843" max="13843" width="7.44140625" style="363" customWidth="1"/>
    <col min="13844" max="13844" width="6" style="363" customWidth="1"/>
    <col min="13845" max="13846" width="4.5546875" style="363" customWidth="1"/>
    <col min="13847" max="13847" width="5.44140625" style="363" customWidth="1"/>
    <col min="13848" max="13848" width="6.88671875" style="363" customWidth="1"/>
    <col min="13849" max="13849" width="5.88671875" style="363" customWidth="1"/>
    <col min="13850" max="13850" width="6.5546875" style="363" customWidth="1"/>
    <col min="13851" max="13854" width="5.88671875" style="363" customWidth="1"/>
    <col min="13855" max="13856" width="8.88671875" style="363"/>
    <col min="13857" max="13862" width="6.109375" style="363" customWidth="1"/>
    <col min="13863" max="14091" width="8.88671875" style="363"/>
    <col min="14092" max="14092" width="9.44140625" style="363" customWidth="1"/>
    <col min="14093" max="14093" width="53.5546875" style="363" customWidth="1"/>
    <col min="14094" max="14097" width="5.5546875" style="363" customWidth="1"/>
    <col min="14098" max="14098" width="5.44140625" style="363" customWidth="1"/>
    <col min="14099" max="14099" width="7.44140625" style="363" customWidth="1"/>
    <col min="14100" max="14100" width="6" style="363" customWidth="1"/>
    <col min="14101" max="14102" width="4.5546875" style="363" customWidth="1"/>
    <col min="14103" max="14103" width="5.44140625" style="363" customWidth="1"/>
    <col min="14104" max="14104" width="6.88671875" style="363" customWidth="1"/>
    <col min="14105" max="14105" width="5.88671875" style="363" customWidth="1"/>
    <col min="14106" max="14106" width="6.5546875" style="363" customWidth="1"/>
    <col min="14107" max="14110" width="5.88671875" style="363" customWidth="1"/>
    <col min="14111" max="14112" width="8.88671875" style="363"/>
    <col min="14113" max="14118" width="6.109375" style="363" customWidth="1"/>
    <col min="14119" max="14347" width="8.88671875" style="363"/>
    <col min="14348" max="14348" width="9.44140625" style="363" customWidth="1"/>
    <col min="14349" max="14349" width="53.5546875" style="363" customWidth="1"/>
    <col min="14350" max="14353" width="5.5546875" style="363" customWidth="1"/>
    <col min="14354" max="14354" width="5.44140625" style="363" customWidth="1"/>
    <col min="14355" max="14355" width="7.44140625" style="363" customWidth="1"/>
    <col min="14356" max="14356" width="6" style="363" customWidth="1"/>
    <col min="14357" max="14358" width="4.5546875" style="363" customWidth="1"/>
    <col min="14359" max="14359" width="5.44140625" style="363" customWidth="1"/>
    <col min="14360" max="14360" width="6.88671875" style="363" customWidth="1"/>
    <col min="14361" max="14361" width="5.88671875" style="363" customWidth="1"/>
    <col min="14362" max="14362" width="6.5546875" style="363" customWidth="1"/>
    <col min="14363" max="14366" width="5.88671875" style="363" customWidth="1"/>
    <col min="14367" max="14368" width="8.88671875" style="363"/>
    <col min="14369" max="14374" width="6.109375" style="363" customWidth="1"/>
    <col min="14375" max="14603" width="8.88671875" style="363"/>
    <col min="14604" max="14604" width="9.44140625" style="363" customWidth="1"/>
    <col min="14605" max="14605" width="53.5546875" style="363" customWidth="1"/>
    <col min="14606" max="14609" width="5.5546875" style="363" customWidth="1"/>
    <col min="14610" max="14610" width="5.44140625" style="363" customWidth="1"/>
    <col min="14611" max="14611" width="7.44140625" style="363" customWidth="1"/>
    <col min="14612" max="14612" width="6" style="363" customWidth="1"/>
    <col min="14613" max="14614" width="4.5546875" style="363" customWidth="1"/>
    <col min="14615" max="14615" width="5.44140625" style="363" customWidth="1"/>
    <col min="14616" max="14616" width="6.88671875" style="363" customWidth="1"/>
    <col min="14617" max="14617" width="5.88671875" style="363" customWidth="1"/>
    <col min="14618" max="14618" width="6.5546875" style="363" customWidth="1"/>
    <col min="14619" max="14622" width="5.88671875" style="363" customWidth="1"/>
    <col min="14623" max="14624" width="8.88671875" style="363"/>
    <col min="14625" max="14630" width="6.109375" style="363" customWidth="1"/>
    <col min="14631" max="14859" width="8.88671875" style="363"/>
    <col min="14860" max="14860" width="9.44140625" style="363" customWidth="1"/>
    <col min="14861" max="14861" width="53.5546875" style="363" customWidth="1"/>
    <col min="14862" max="14865" width="5.5546875" style="363" customWidth="1"/>
    <col min="14866" max="14866" width="5.44140625" style="363" customWidth="1"/>
    <col min="14867" max="14867" width="7.44140625" style="363" customWidth="1"/>
    <col min="14868" max="14868" width="6" style="363" customWidth="1"/>
    <col min="14869" max="14870" width="4.5546875" style="363" customWidth="1"/>
    <col min="14871" max="14871" width="5.44140625" style="363" customWidth="1"/>
    <col min="14872" max="14872" width="6.88671875" style="363" customWidth="1"/>
    <col min="14873" max="14873" width="5.88671875" style="363" customWidth="1"/>
    <col min="14874" max="14874" width="6.5546875" style="363" customWidth="1"/>
    <col min="14875" max="14878" width="5.88671875" style="363" customWidth="1"/>
    <col min="14879" max="14880" width="8.88671875" style="363"/>
    <col min="14881" max="14886" width="6.109375" style="363" customWidth="1"/>
    <col min="14887" max="15115" width="8.88671875" style="363"/>
    <col min="15116" max="15116" width="9.44140625" style="363" customWidth="1"/>
    <col min="15117" max="15117" width="53.5546875" style="363" customWidth="1"/>
    <col min="15118" max="15121" width="5.5546875" style="363" customWidth="1"/>
    <col min="15122" max="15122" width="5.44140625" style="363" customWidth="1"/>
    <col min="15123" max="15123" width="7.44140625" style="363" customWidth="1"/>
    <col min="15124" max="15124" width="6" style="363" customWidth="1"/>
    <col min="15125" max="15126" width="4.5546875" style="363" customWidth="1"/>
    <col min="15127" max="15127" width="5.44140625" style="363" customWidth="1"/>
    <col min="15128" max="15128" width="6.88671875" style="363" customWidth="1"/>
    <col min="15129" max="15129" width="5.88671875" style="363" customWidth="1"/>
    <col min="15130" max="15130" width="6.5546875" style="363" customWidth="1"/>
    <col min="15131" max="15134" width="5.88671875" style="363" customWidth="1"/>
    <col min="15135" max="15136" width="8.88671875" style="363"/>
    <col min="15137" max="15142" width="6.109375" style="363" customWidth="1"/>
    <col min="15143" max="15371" width="8.88671875" style="363"/>
    <col min="15372" max="15372" width="9.44140625" style="363" customWidth="1"/>
    <col min="15373" max="15373" width="53.5546875" style="363" customWidth="1"/>
    <col min="15374" max="15377" width="5.5546875" style="363" customWidth="1"/>
    <col min="15378" max="15378" width="5.44140625" style="363" customWidth="1"/>
    <col min="15379" max="15379" width="7.44140625" style="363" customWidth="1"/>
    <col min="15380" max="15380" width="6" style="363" customWidth="1"/>
    <col min="15381" max="15382" width="4.5546875" style="363" customWidth="1"/>
    <col min="15383" max="15383" width="5.44140625" style="363" customWidth="1"/>
    <col min="15384" max="15384" width="6.88671875" style="363" customWidth="1"/>
    <col min="15385" max="15385" width="5.88671875" style="363" customWidth="1"/>
    <col min="15386" max="15386" width="6.5546875" style="363" customWidth="1"/>
    <col min="15387" max="15390" width="5.88671875" style="363" customWidth="1"/>
    <col min="15391" max="15392" width="8.88671875" style="363"/>
    <col min="15393" max="15398" width="6.109375" style="363" customWidth="1"/>
    <col min="15399" max="15627" width="8.88671875" style="363"/>
    <col min="15628" max="15628" width="9.44140625" style="363" customWidth="1"/>
    <col min="15629" max="15629" width="53.5546875" style="363" customWidth="1"/>
    <col min="15630" max="15633" width="5.5546875" style="363" customWidth="1"/>
    <col min="15634" max="15634" width="5.44140625" style="363" customWidth="1"/>
    <col min="15635" max="15635" width="7.44140625" style="363" customWidth="1"/>
    <col min="15636" max="15636" width="6" style="363" customWidth="1"/>
    <col min="15637" max="15638" width="4.5546875" style="363" customWidth="1"/>
    <col min="15639" max="15639" width="5.44140625" style="363" customWidth="1"/>
    <col min="15640" max="15640" width="6.88671875" style="363" customWidth="1"/>
    <col min="15641" max="15641" width="5.88671875" style="363" customWidth="1"/>
    <col min="15642" max="15642" width="6.5546875" style="363" customWidth="1"/>
    <col min="15643" max="15646" width="5.88671875" style="363" customWidth="1"/>
    <col min="15647" max="15648" width="8.88671875" style="363"/>
    <col min="15649" max="15654" width="6.109375" style="363" customWidth="1"/>
    <col min="15655" max="15883" width="8.88671875" style="363"/>
    <col min="15884" max="15884" width="9.44140625" style="363" customWidth="1"/>
    <col min="15885" max="15885" width="53.5546875" style="363" customWidth="1"/>
    <col min="15886" max="15889" width="5.5546875" style="363" customWidth="1"/>
    <col min="15890" max="15890" width="5.44140625" style="363" customWidth="1"/>
    <col min="15891" max="15891" width="7.44140625" style="363" customWidth="1"/>
    <col min="15892" max="15892" width="6" style="363" customWidth="1"/>
    <col min="15893" max="15894" width="4.5546875" style="363" customWidth="1"/>
    <col min="15895" max="15895" width="5.44140625" style="363" customWidth="1"/>
    <col min="15896" max="15896" width="6.88671875" style="363" customWidth="1"/>
    <col min="15897" max="15897" width="5.88671875" style="363" customWidth="1"/>
    <col min="15898" max="15898" width="6.5546875" style="363" customWidth="1"/>
    <col min="15899" max="15902" width="5.88671875" style="363" customWidth="1"/>
    <col min="15903" max="15904" width="8.88671875" style="363"/>
    <col min="15905" max="15910" width="6.109375" style="363" customWidth="1"/>
    <col min="15911" max="16139" width="8.88671875" style="363"/>
    <col min="16140" max="16140" width="9.44140625" style="363" customWidth="1"/>
    <col min="16141" max="16141" width="53.5546875" style="363" customWidth="1"/>
    <col min="16142" max="16145" width="5.5546875" style="363" customWidth="1"/>
    <col min="16146" max="16146" width="5.44140625" style="363" customWidth="1"/>
    <col min="16147" max="16147" width="7.44140625" style="363" customWidth="1"/>
    <col min="16148" max="16148" width="6" style="363" customWidth="1"/>
    <col min="16149" max="16150" width="4.5546875" style="363" customWidth="1"/>
    <col min="16151" max="16151" width="5.44140625" style="363" customWidth="1"/>
    <col min="16152" max="16152" width="6.88671875" style="363" customWidth="1"/>
    <col min="16153" max="16153" width="5.88671875" style="363" customWidth="1"/>
    <col min="16154" max="16154" width="6.5546875" style="363" customWidth="1"/>
    <col min="16155" max="16158" width="5.88671875" style="363" customWidth="1"/>
    <col min="16159" max="16160" width="8.88671875" style="363"/>
    <col min="16161" max="16166" width="6.109375" style="363" customWidth="1"/>
    <col min="16167" max="16384" width="8.88671875" style="363"/>
  </cols>
  <sheetData>
    <row r="1" spans="1:38" ht="16.2" thickBot="1" x14ac:dyDescent="0.35">
      <c r="A1" s="929" t="s">
        <v>135</v>
      </c>
      <c r="B1" s="930"/>
      <c r="C1" s="930"/>
      <c r="D1" s="930"/>
      <c r="E1" s="930"/>
      <c r="F1" s="930"/>
      <c r="G1" s="930"/>
      <c r="H1" s="930"/>
      <c r="I1" s="930"/>
      <c r="J1" s="930"/>
      <c r="K1" s="930"/>
      <c r="L1" s="930"/>
      <c r="M1" s="930"/>
      <c r="N1" s="930"/>
      <c r="O1" s="930"/>
      <c r="P1" s="930"/>
      <c r="Q1" s="930"/>
      <c r="R1" s="930"/>
      <c r="S1" s="930"/>
      <c r="T1" s="930"/>
      <c r="U1" s="930"/>
      <c r="V1" s="930"/>
      <c r="W1" s="930"/>
      <c r="X1" s="930"/>
      <c r="Y1" s="930"/>
      <c r="Z1" s="930"/>
      <c r="AA1" s="1044"/>
      <c r="AD1" s="376"/>
      <c r="AE1" s="377"/>
    </row>
    <row r="2" spans="1:38" s="253" customFormat="1" ht="30.75" customHeight="1" x14ac:dyDescent="0.3">
      <c r="A2" s="932" t="s">
        <v>174</v>
      </c>
      <c r="B2" s="934" t="s">
        <v>215</v>
      </c>
      <c r="C2" s="937" t="s">
        <v>31</v>
      </c>
      <c r="D2" s="937"/>
      <c r="E2" s="937"/>
      <c r="F2" s="938"/>
      <c r="G2" s="939" t="s">
        <v>32</v>
      </c>
      <c r="H2" s="941" t="s">
        <v>33</v>
      </c>
      <c r="I2" s="942"/>
      <c r="J2" s="942"/>
      <c r="K2" s="942"/>
      <c r="L2" s="942"/>
      <c r="M2" s="942"/>
      <c r="N2" s="1070"/>
      <c r="O2" s="944"/>
      <c r="P2" s="945" t="s">
        <v>34</v>
      </c>
      <c r="Q2" s="946"/>
      <c r="R2" s="946"/>
      <c r="S2" s="946"/>
      <c r="T2" s="946"/>
      <c r="U2" s="946"/>
      <c r="V2" s="946"/>
      <c r="W2" s="946"/>
      <c r="X2" s="946"/>
      <c r="Y2" s="946"/>
      <c r="Z2" s="946"/>
      <c r="AA2" s="1045"/>
      <c r="AB2" s="249"/>
      <c r="AC2" s="249"/>
      <c r="AD2" s="376"/>
      <c r="AE2" s="377"/>
      <c r="AF2" s="250"/>
      <c r="AG2" s="251"/>
      <c r="AH2" s="251"/>
      <c r="AI2" s="251"/>
      <c r="AJ2" s="251"/>
      <c r="AK2" s="252"/>
      <c r="AL2" s="252"/>
    </row>
    <row r="3" spans="1:38" s="253" customFormat="1" ht="21" customHeight="1" x14ac:dyDescent="0.3">
      <c r="A3" s="933"/>
      <c r="B3" s="935"/>
      <c r="C3" s="948" t="s">
        <v>35</v>
      </c>
      <c r="D3" s="948" t="s">
        <v>36</v>
      </c>
      <c r="E3" s="924" t="s">
        <v>37</v>
      </c>
      <c r="F3" s="925"/>
      <c r="G3" s="940"/>
      <c r="H3" s="1017" t="s">
        <v>38</v>
      </c>
      <c r="I3" s="924" t="s">
        <v>39</v>
      </c>
      <c r="J3" s="924"/>
      <c r="K3" s="924"/>
      <c r="L3" s="924"/>
      <c r="M3" s="925"/>
      <c r="N3" s="1068" t="s">
        <v>176</v>
      </c>
      <c r="O3" s="1069" t="s">
        <v>40</v>
      </c>
      <c r="P3" s="1019" t="s">
        <v>41</v>
      </c>
      <c r="Q3" s="1019"/>
      <c r="R3" s="1019"/>
      <c r="S3" s="1020"/>
      <c r="T3" s="1007" t="s">
        <v>113</v>
      </c>
      <c r="U3" s="1021"/>
      <c r="V3" s="1021"/>
      <c r="W3" s="1019"/>
      <c r="X3" s="1007" t="s">
        <v>122</v>
      </c>
      <c r="Y3" s="988"/>
      <c r="Z3" s="988"/>
      <c r="AA3" s="928"/>
      <c r="AB3" s="249"/>
      <c r="AC3" s="249"/>
      <c r="AD3" s="376"/>
      <c r="AE3" s="377"/>
      <c r="AF3" s="250"/>
      <c r="AG3" s="251"/>
      <c r="AH3" s="251"/>
      <c r="AI3" s="251"/>
      <c r="AJ3" s="251"/>
      <c r="AK3" s="252"/>
      <c r="AL3" s="252"/>
    </row>
    <row r="4" spans="1:38" s="253" customFormat="1" ht="19.5" customHeight="1" x14ac:dyDescent="0.3">
      <c r="A4" s="933"/>
      <c r="B4" s="935"/>
      <c r="C4" s="948"/>
      <c r="D4" s="948"/>
      <c r="E4" s="750"/>
      <c r="F4" s="31"/>
      <c r="G4" s="940"/>
      <c r="H4" s="1017"/>
      <c r="I4" s="750"/>
      <c r="J4" s="750"/>
      <c r="K4" s="924" t="s">
        <v>44</v>
      </c>
      <c r="L4" s="924"/>
      <c r="M4" s="925"/>
      <c r="N4" s="1068"/>
      <c r="O4" s="1069"/>
      <c r="P4" s="926" t="s">
        <v>255</v>
      </c>
      <c r="Q4" s="988"/>
      <c r="R4" s="926" t="s">
        <v>256</v>
      </c>
      <c r="S4" s="927"/>
      <c r="T4" s="926" t="s">
        <v>255</v>
      </c>
      <c r="U4" s="928"/>
      <c r="V4" s="927" t="s">
        <v>256</v>
      </c>
      <c r="W4" s="927"/>
      <c r="X4" s="926" t="s">
        <v>255</v>
      </c>
      <c r="Y4" s="988"/>
      <c r="Z4" s="926" t="s">
        <v>256</v>
      </c>
      <c r="AA4" s="1047"/>
      <c r="AB4" s="249"/>
      <c r="AC4" s="249"/>
      <c r="AD4" s="376"/>
      <c r="AE4" s="377"/>
      <c r="AF4" s="250"/>
      <c r="AG4" s="251"/>
      <c r="AH4" s="251"/>
      <c r="AI4" s="251"/>
      <c r="AJ4" s="251"/>
      <c r="AK4" s="252"/>
      <c r="AL4" s="252"/>
    </row>
    <row r="5" spans="1:38" s="253" customFormat="1" ht="19.5" customHeight="1" thickBot="1" x14ac:dyDescent="0.35">
      <c r="A5" s="933"/>
      <c r="B5" s="935"/>
      <c r="C5" s="948"/>
      <c r="D5" s="948"/>
      <c r="E5" s="948" t="s">
        <v>175</v>
      </c>
      <c r="F5" s="949" t="s">
        <v>42</v>
      </c>
      <c r="G5" s="940"/>
      <c r="H5" s="1017"/>
      <c r="I5" s="1006" t="s">
        <v>225</v>
      </c>
      <c r="J5" s="1006" t="s">
        <v>226</v>
      </c>
      <c r="K5" s="924"/>
      <c r="L5" s="924"/>
      <c r="M5" s="925"/>
      <c r="N5" s="1068"/>
      <c r="O5" s="1069"/>
      <c r="P5" s="926" t="s">
        <v>284</v>
      </c>
      <c r="Q5" s="988"/>
      <c r="R5" s="926" t="s">
        <v>285</v>
      </c>
      <c r="S5" s="988"/>
      <c r="T5" s="926" t="s">
        <v>284</v>
      </c>
      <c r="U5" s="988"/>
      <c r="V5" s="926" t="s">
        <v>285</v>
      </c>
      <c r="W5" s="988"/>
      <c r="X5" s="926" t="s">
        <v>284</v>
      </c>
      <c r="Y5" s="988"/>
      <c r="Z5" s="926" t="s">
        <v>285</v>
      </c>
      <c r="AA5" s="988"/>
      <c r="AB5" s="249"/>
      <c r="AC5" s="249"/>
      <c r="AD5" s="376"/>
      <c r="AE5" s="377"/>
      <c r="AF5" s="250"/>
      <c r="AG5" s="251"/>
      <c r="AH5" s="251"/>
      <c r="AI5" s="251"/>
      <c r="AJ5" s="251"/>
      <c r="AK5" s="252"/>
      <c r="AL5" s="252"/>
    </row>
    <row r="6" spans="1:38" s="253" customFormat="1" ht="18.75" customHeight="1" x14ac:dyDescent="0.3">
      <c r="A6" s="933"/>
      <c r="B6" s="935"/>
      <c r="C6" s="948"/>
      <c r="D6" s="948"/>
      <c r="E6" s="948"/>
      <c r="F6" s="950"/>
      <c r="G6" s="940"/>
      <c r="H6" s="1017"/>
      <c r="I6" s="1006"/>
      <c r="J6" s="1006"/>
      <c r="K6" s="1066" t="s">
        <v>45</v>
      </c>
      <c r="L6" s="1066" t="s">
        <v>46</v>
      </c>
      <c r="M6" s="1067" t="s">
        <v>47</v>
      </c>
      <c r="N6" s="1068"/>
      <c r="O6" s="1069"/>
      <c r="P6" s="985" t="s">
        <v>257</v>
      </c>
      <c r="Q6" s="994" t="s">
        <v>258</v>
      </c>
      <c r="R6" s="991" t="s">
        <v>257</v>
      </c>
      <c r="S6" s="994" t="s">
        <v>258</v>
      </c>
      <c r="T6" s="991" t="s">
        <v>257</v>
      </c>
      <c r="U6" s="1000" t="s">
        <v>258</v>
      </c>
      <c r="V6" s="1003" t="s">
        <v>257</v>
      </c>
      <c r="W6" s="1000" t="s">
        <v>258</v>
      </c>
      <c r="X6" s="1003" t="s">
        <v>257</v>
      </c>
      <c r="Y6" s="994" t="s">
        <v>258</v>
      </c>
      <c r="Z6" s="991" t="s">
        <v>257</v>
      </c>
      <c r="AA6" s="997" t="s">
        <v>258</v>
      </c>
      <c r="AB6" s="249"/>
      <c r="AC6" s="249"/>
      <c r="AD6" s="376"/>
      <c r="AE6" s="377"/>
      <c r="AF6" s="250"/>
      <c r="AG6" s="251"/>
      <c r="AH6" s="251"/>
      <c r="AI6" s="251"/>
      <c r="AJ6" s="251"/>
      <c r="AK6" s="252"/>
      <c r="AL6" s="252"/>
    </row>
    <row r="7" spans="1:38" s="253" customFormat="1" ht="19.5" customHeight="1" x14ac:dyDescent="0.3">
      <c r="A7" s="933"/>
      <c r="B7" s="935"/>
      <c r="C7" s="948"/>
      <c r="D7" s="948"/>
      <c r="E7" s="948"/>
      <c r="F7" s="950"/>
      <c r="G7" s="940"/>
      <c r="H7" s="1017"/>
      <c r="I7" s="1006"/>
      <c r="J7" s="1006"/>
      <c r="K7" s="1066"/>
      <c r="L7" s="1066"/>
      <c r="M7" s="1067"/>
      <c r="N7" s="1068"/>
      <c r="O7" s="1069"/>
      <c r="P7" s="986"/>
      <c r="Q7" s="995"/>
      <c r="R7" s="992"/>
      <c r="S7" s="995"/>
      <c r="T7" s="992"/>
      <c r="U7" s="1001"/>
      <c r="V7" s="1004"/>
      <c r="W7" s="1001"/>
      <c r="X7" s="1004"/>
      <c r="Y7" s="995"/>
      <c r="Z7" s="992"/>
      <c r="AA7" s="998"/>
      <c r="AB7" s="249"/>
      <c r="AC7" s="249"/>
      <c r="AD7" s="376"/>
      <c r="AE7" s="377"/>
      <c r="AF7" s="250"/>
      <c r="AG7" s="251"/>
      <c r="AH7" s="251"/>
      <c r="AI7" s="251"/>
      <c r="AJ7" s="251"/>
      <c r="AK7" s="252"/>
      <c r="AL7" s="252"/>
    </row>
    <row r="8" spans="1:38" s="253" customFormat="1" ht="24" customHeight="1" x14ac:dyDescent="0.3">
      <c r="A8" s="933"/>
      <c r="B8" s="936"/>
      <c r="C8" s="948"/>
      <c r="D8" s="948"/>
      <c r="E8" s="948"/>
      <c r="F8" s="951"/>
      <c r="G8" s="940"/>
      <c r="H8" s="1017"/>
      <c r="I8" s="1006"/>
      <c r="J8" s="1006"/>
      <c r="K8" s="1066"/>
      <c r="L8" s="1066"/>
      <c r="M8" s="1067"/>
      <c r="N8" s="1068"/>
      <c r="O8" s="1069"/>
      <c r="P8" s="987"/>
      <c r="Q8" s="996"/>
      <c r="R8" s="993"/>
      <c r="S8" s="996"/>
      <c r="T8" s="993"/>
      <c r="U8" s="1002"/>
      <c r="V8" s="1005"/>
      <c r="W8" s="1002"/>
      <c r="X8" s="1005"/>
      <c r="Y8" s="996"/>
      <c r="Z8" s="993"/>
      <c r="AA8" s="999"/>
      <c r="AB8" s="249"/>
      <c r="AC8" s="249"/>
      <c r="AD8" s="376"/>
      <c r="AE8" s="377"/>
      <c r="AF8" s="250"/>
      <c r="AG8" s="251"/>
      <c r="AH8" s="251"/>
      <c r="AI8" s="251"/>
      <c r="AJ8" s="251"/>
      <c r="AK8" s="252"/>
      <c r="AL8" s="252"/>
    </row>
    <row r="9" spans="1:38" ht="16.2" thickBot="1" x14ac:dyDescent="0.35">
      <c r="A9" s="70">
        <v>1</v>
      </c>
      <c r="B9" s="56">
        <f>A9+1</f>
        <v>2</v>
      </c>
      <c r="C9" s="26">
        <f t="shared" ref="C9:I9" si="0">B9+1</f>
        <v>3</v>
      </c>
      <c r="D9" s="26">
        <f t="shared" si="0"/>
        <v>4</v>
      </c>
      <c r="E9" s="26">
        <f t="shared" si="0"/>
        <v>5</v>
      </c>
      <c r="F9" s="27">
        <f t="shared" si="0"/>
        <v>6</v>
      </c>
      <c r="G9" s="28">
        <f t="shared" si="0"/>
        <v>7</v>
      </c>
      <c r="H9" s="29">
        <f t="shared" si="0"/>
        <v>8</v>
      </c>
      <c r="I9" s="26">
        <f t="shared" si="0"/>
        <v>9</v>
      </c>
      <c r="J9" s="26">
        <v>10</v>
      </c>
      <c r="K9" s="26">
        <v>11</v>
      </c>
      <c r="L9" s="26">
        <v>12</v>
      </c>
      <c r="M9" s="26">
        <v>13</v>
      </c>
      <c r="N9" s="808">
        <v>14</v>
      </c>
      <c r="O9" s="811">
        <v>15</v>
      </c>
      <c r="P9" s="26">
        <v>16</v>
      </c>
      <c r="Q9" s="27">
        <v>17</v>
      </c>
      <c r="R9" s="473">
        <v>18</v>
      </c>
      <c r="S9" s="810">
        <v>19</v>
      </c>
      <c r="T9" s="809">
        <v>20</v>
      </c>
      <c r="U9" s="31">
        <v>21</v>
      </c>
      <c r="V9" s="475">
        <v>22</v>
      </c>
      <c r="W9" s="470">
        <v>23</v>
      </c>
      <c r="X9" s="468">
        <v>24</v>
      </c>
      <c r="Y9" s="31">
        <v>25</v>
      </c>
      <c r="Z9" s="469">
        <v>26</v>
      </c>
      <c r="AA9" s="832">
        <v>27</v>
      </c>
      <c r="AD9" s="378"/>
      <c r="AE9" s="379"/>
      <c r="AK9" s="24"/>
      <c r="AL9" s="24"/>
    </row>
    <row r="10" spans="1:38" s="315" customFormat="1" ht="21" customHeight="1" thickBot="1" x14ac:dyDescent="0.35">
      <c r="A10" s="968" t="s">
        <v>48</v>
      </c>
      <c r="B10" s="1046"/>
      <c r="C10" s="1046"/>
      <c r="D10" s="1046"/>
      <c r="E10" s="1046"/>
      <c r="F10" s="1046"/>
      <c r="G10" s="1046"/>
      <c r="H10" s="1046"/>
      <c r="I10" s="1046"/>
      <c r="J10" s="1046"/>
      <c r="K10" s="1046"/>
      <c r="L10" s="1046"/>
      <c r="M10" s="1046"/>
      <c r="N10" s="1046"/>
      <c r="O10" s="1046"/>
      <c r="P10" s="1046"/>
      <c r="Q10" s="1046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4"/>
      <c r="AD10" s="364"/>
      <c r="AE10" s="1061" t="s">
        <v>227</v>
      </c>
      <c r="AF10" s="71"/>
      <c r="AG10" s="316"/>
      <c r="AH10" s="316"/>
      <c r="AI10" s="316"/>
      <c r="AJ10" s="316"/>
      <c r="AK10" s="317"/>
      <c r="AL10" s="317"/>
    </row>
    <row r="11" spans="1:38" s="315" customFormat="1" ht="21" customHeight="1" x14ac:dyDescent="0.3">
      <c r="A11" s="1063" t="s">
        <v>203</v>
      </c>
      <c r="B11" s="1064"/>
      <c r="C11" s="1064"/>
      <c r="D11" s="1064"/>
      <c r="E11" s="1064"/>
      <c r="F11" s="1064"/>
      <c r="G11" s="1064"/>
      <c r="H11" s="1064"/>
      <c r="I11" s="1064"/>
      <c r="J11" s="1064"/>
      <c r="K11" s="1064"/>
      <c r="L11" s="1064"/>
      <c r="M11" s="1064"/>
      <c r="N11" s="1064"/>
      <c r="O11" s="1064"/>
      <c r="P11" s="1064"/>
      <c r="Q11" s="1064"/>
      <c r="R11" s="1064"/>
      <c r="S11" s="1064"/>
      <c r="T11" s="1064"/>
      <c r="U11" s="1064"/>
      <c r="V11" s="1064"/>
      <c r="W11" s="1064"/>
      <c r="X11" s="1064"/>
      <c r="Y11" s="1064"/>
      <c r="Z11" s="1064"/>
      <c r="AA11" s="1065"/>
      <c r="AB11" s="315" t="s">
        <v>228</v>
      </c>
      <c r="AD11" s="380" t="s">
        <v>229</v>
      </c>
      <c r="AE11" s="1062"/>
      <c r="AF11" s="71"/>
      <c r="AG11" s="318" t="s">
        <v>49</v>
      </c>
      <c r="AH11" s="318" t="s">
        <v>50</v>
      </c>
      <c r="AI11" s="318" t="s">
        <v>51</v>
      </c>
      <c r="AJ11" s="318" t="s">
        <v>52</v>
      </c>
      <c r="AK11" s="319" t="s">
        <v>114</v>
      </c>
      <c r="AL11" s="319" t="s">
        <v>115</v>
      </c>
    </row>
    <row r="12" spans="1:38" s="184" customFormat="1" x14ac:dyDescent="0.3">
      <c r="A12" s="297" t="s">
        <v>53</v>
      </c>
      <c r="B12" s="291" t="s">
        <v>54</v>
      </c>
      <c r="C12" s="194"/>
      <c r="D12" s="444">
        <v>4</v>
      </c>
      <c r="E12" s="194"/>
      <c r="F12" s="771"/>
      <c r="G12" s="193">
        <v>3</v>
      </c>
      <c r="H12" s="299">
        <f t="shared" ref="H12:H23" si="1">G12*30</f>
        <v>90</v>
      </c>
      <c r="I12" s="294">
        <v>30</v>
      </c>
      <c r="J12" s="294">
        <f>SUM(K12:M12)</f>
        <v>8</v>
      </c>
      <c r="K12" s="305">
        <v>4</v>
      </c>
      <c r="L12" s="305"/>
      <c r="M12" s="306">
        <v>4</v>
      </c>
      <c r="N12" s="387"/>
      <c r="O12" s="386">
        <f>H12-J12-N12</f>
        <v>82</v>
      </c>
      <c r="P12" s="224"/>
      <c r="Q12" s="231"/>
      <c r="R12" s="204"/>
      <c r="S12" s="183"/>
      <c r="T12" s="226"/>
      <c r="U12" s="771"/>
      <c r="V12" s="778">
        <v>8</v>
      </c>
      <c r="W12" s="779">
        <v>3</v>
      </c>
      <c r="X12" s="227"/>
      <c r="Y12" s="771"/>
      <c r="Z12" s="784"/>
      <c r="AA12" s="772"/>
      <c r="AB12" s="64">
        <f t="shared" ref="AB12:AB23" si="2">I12/H12</f>
        <v>0.33333333333333331</v>
      </c>
      <c r="AC12" s="64"/>
      <c r="AD12" s="383">
        <f t="shared" ref="AD12:AD23" si="3">J12/I12</f>
        <v>0.26666666666666666</v>
      </c>
      <c r="AE12" s="384">
        <f t="shared" ref="AE12:AE23" si="4">I12*0.25</f>
        <v>7.5</v>
      </c>
      <c r="AF12" s="72"/>
      <c r="AG12" s="182"/>
      <c r="AH12" s="182"/>
      <c r="AI12" s="182"/>
      <c r="AJ12" s="182">
        <v>3</v>
      </c>
      <c r="AK12" s="182"/>
      <c r="AL12" s="182"/>
    </row>
    <row r="13" spans="1:38" s="184" customFormat="1" ht="19.5" customHeight="1" x14ac:dyDescent="0.3">
      <c r="A13" s="281" t="s">
        <v>55</v>
      </c>
      <c r="B13" s="284" t="s">
        <v>56</v>
      </c>
      <c r="C13" s="285">
        <v>1</v>
      </c>
      <c r="D13" s="285"/>
      <c r="E13" s="285"/>
      <c r="F13" s="286"/>
      <c r="G13" s="287">
        <v>4</v>
      </c>
      <c r="H13" s="331">
        <f t="shared" si="1"/>
        <v>120</v>
      </c>
      <c r="I13" s="282">
        <v>44</v>
      </c>
      <c r="J13" s="282">
        <f>SUM(K13:M13)</f>
        <v>12</v>
      </c>
      <c r="K13" s="332">
        <v>4</v>
      </c>
      <c r="L13" s="332"/>
      <c r="M13" s="333">
        <v>8</v>
      </c>
      <c r="N13" s="385">
        <v>30</v>
      </c>
      <c r="O13" s="386">
        <f t="shared" ref="O13:O23" si="5">H13-J13-N13</f>
        <v>78</v>
      </c>
      <c r="P13" s="288">
        <v>12</v>
      </c>
      <c r="Q13" s="773">
        <v>4</v>
      </c>
      <c r="R13" s="775"/>
      <c r="S13" s="776"/>
      <c r="T13" s="288"/>
      <c r="U13" s="286"/>
      <c r="V13" s="780"/>
      <c r="W13" s="290"/>
      <c r="X13" s="774"/>
      <c r="Y13" s="289"/>
      <c r="Z13" s="780"/>
      <c r="AA13" s="290"/>
      <c r="AB13" s="64">
        <f t="shared" si="2"/>
        <v>0.36666666666666664</v>
      </c>
      <c r="AC13" s="64"/>
      <c r="AD13" s="383">
        <f t="shared" si="3"/>
        <v>0.27272727272727271</v>
      </c>
      <c r="AE13" s="384">
        <f t="shared" si="4"/>
        <v>11</v>
      </c>
      <c r="AF13" s="72"/>
      <c r="AG13" s="182">
        <v>4</v>
      </c>
      <c r="AH13" s="182"/>
      <c r="AI13" s="182"/>
      <c r="AJ13" s="182"/>
      <c r="AK13" s="182"/>
      <c r="AL13" s="182"/>
    </row>
    <row r="14" spans="1:38" s="184" customFormat="1" ht="47.25" customHeight="1" x14ac:dyDescent="0.3">
      <c r="A14" s="281" t="s">
        <v>57</v>
      </c>
      <c r="B14" s="291" t="s">
        <v>84</v>
      </c>
      <c r="C14" s="292"/>
      <c r="D14" s="292">
        <v>2</v>
      </c>
      <c r="E14" s="292"/>
      <c r="F14" s="289"/>
      <c r="G14" s="293">
        <v>4</v>
      </c>
      <c r="H14" s="299">
        <f t="shared" si="1"/>
        <v>120</v>
      </c>
      <c r="I14" s="294">
        <v>44</v>
      </c>
      <c r="J14" s="282">
        <f>SUM(K14:M14)</f>
        <v>12</v>
      </c>
      <c r="K14" s="332">
        <v>4</v>
      </c>
      <c r="L14" s="332"/>
      <c r="M14" s="333">
        <v>8</v>
      </c>
      <c r="N14" s="385"/>
      <c r="O14" s="386">
        <f t="shared" si="5"/>
        <v>108</v>
      </c>
      <c r="P14" s="295"/>
      <c r="Q14" s="774"/>
      <c r="R14" s="1090">
        <v>12</v>
      </c>
      <c r="S14" s="290">
        <v>4</v>
      </c>
      <c r="T14" s="295"/>
      <c r="U14" s="289"/>
      <c r="V14" s="780"/>
      <c r="W14" s="290"/>
      <c r="X14" s="774"/>
      <c r="Y14" s="289"/>
      <c r="Z14" s="780"/>
      <c r="AA14" s="290"/>
      <c r="AB14" s="64">
        <f t="shared" si="2"/>
        <v>0.36666666666666664</v>
      </c>
      <c r="AC14" s="64"/>
      <c r="AD14" s="383">
        <f t="shared" si="3"/>
        <v>0.27272727272727271</v>
      </c>
      <c r="AE14" s="384">
        <f t="shared" si="4"/>
        <v>11</v>
      </c>
      <c r="AF14" s="72"/>
      <c r="AG14" s="182"/>
      <c r="AH14" s="182">
        <v>4</v>
      </c>
      <c r="AI14" s="182"/>
      <c r="AJ14" s="182"/>
      <c r="AK14" s="182"/>
      <c r="AL14" s="182"/>
    </row>
    <row r="15" spans="1:38" s="184" customFormat="1" ht="18" customHeight="1" x14ac:dyDescent="0.3">
      <c r="A15" s="281" t="s">
        <v>58</v>
      </c>
      <c r="B15" s="291" t="s">
        <v>59</v>
      </c>
      <c r="C15" s="292">
        <v>2</v>
      </c>
      <c r="D15" s="292">
        <v>1</v>
      </c>
      <c r="E15" s="292"/>
      <c r="F15" s="289"/>
      <c r="G15" s="293">
        <v>4</v>
      </c>
      <c r="H15" s="299">
        <f t="shared" si="1"/>
        <v>120</v>
      </c>
      <c r="I15" s="294">
        <v>44</v>
      </c>
      <c r="J15" s="282">
        <f t="shared" ref="J15:J23" si="6">SUM(K15:M15)</f>
        <v>12</v>
      </c>
      <c r="K15" s="332">
        <v>4</v>
      </c>
      <c r="L15" s="332"/>
      <c r="M15" s="333">
        <v>8</v>
      </c>
      <c r="N15" s="385">
        <v>30</v>
      </c>
      <c r="O15" s="386">
        <f t="shared" si="5"/>
        <v>78</v>
      </c>
      <c r="P15" s="295">
        <v>4</v>
      </c>
      <c r="Q15" s="774">
        <v>2</v>
      </c>
      <c r="R15" s="1090">
        <v>8</v>
      </c>
      <c r="S15" s="290">
        <v>2</v>
      </c>
      <c r="T15" s="295"/>
      <c r="U15" s="289"/>
      <c r="V15" s="780"/>
      <c r="W15" s="290"/>
      <c r="X15" s="774"/>
      <c r="Y15" s="289"/>
      <c r="Z15" s="780"/>
      <c r="AA15" s="290"/>
      <c r="AB15" s="64">
        <f t="shared" si="2"/>
        <v>0.36666666666666664</v>
      </c>
      <c r="AC15" s="64"/>
      <c r="AD15" s="383">
        <f t="shared" si="3"/>
        <v>0.27272727272727271</v>
      </c>
      <c r="AE15" s="384">
        <f t="shared" si="4"/>
        <v>11</v>
      </c>
      <c r="AF15" s="72"/>
      <c r="AG15" s="182">
        <v>2</v>
      </c>
      <c r="AH15" s="182">
        <v>2</v>
      </c>
      <c r="AI15" s="182"/>
      <c r="AJ15" s="182"/>
      <c r="AK15" s="182"/>
      <c r="AL15" s="182"/>
    </row>
    <row r="16" spans="1:38" s="184" customFormat="1" x14ac:dyDescent="0.3">
      <c r="A16" s="281" t="s">
        <v>60</v>
      </c>
      <c r="B16" s="296" t="s">
        <v>153</v>
      </c>
      <c r="C16" s="292"/>
      <c r="D16" s="292">
        <v>2</v>
      </c>
      <c r="E16" s="292"/>
      <c r="F16" s="289"/>
      <c r="G16" s="293">
        <v>3</v>
      </c>
      <c r="H16" s="299">
        <f t="shared" si="1"/>
        <v>90</v>
      </c>
      <c r="I16" s="294">
        <v>30</v>
      </c>
      <c r="J16" s="282">
        <f t="shared" si="6"/>
        <v>8</v>
      </c>
      <c r="K16" s="305">
        <v>4</v>
      </c>
      <c r="L16" s="305"/>
      <c r="M16" s="306">
        <v>4</v>
      </c>
      <c r="N16" s="385"/>
      <c r="O16" s="386">
        <f t="shared" si="5"/>
        <v>82</v>
      </c>
      <c r="P16" s="295"/>
      <c r="Q16" s="774"/>
      <c r="R16" s="777">
        <v>8</v>
      </c>
      <c r="S16" s="290">
        <v>3</v>
      </c>
      <c r="T16" s="295"/>
      <c r="U16" s="289"/>
      <c r="V16" s="780"/>
      <c r="W16" s="290"/>
      <c r="X16" s="774"/>
      <c r="Y16" s="289"/>
      <c r="Z16" s="780"/>
      <c r="AA16" s="290"/>
      <c r="AB16" s="64">
        <f t="shared" si="2"/>
        <v>0.33333333333333331</v>
      </c>
      <c r="AC16" s="64"/>
      <c r="AD16" s="383">
        <f t="shared" si="3"/>
        <v>0.26666666666666666</v>
      </c>
      <c r="AE16" s="384">
        <f t="shared" si="4"/>
        <v>7.5</v>
      </c>
      <c r="AF16" s="72"/>
      <c r="AG16" s="182"/>
      <c r="AH16" s="182">
        <v>3</v>
      </c>
      <c r="AI16" s="182"/>
      <c r="AJ16" s="182" t="s">
        <v>116</v>
      </c>
      <c r="AK16" s="182"/>
      <c r="AL16" s="182"/>
    </row>
    <row r="17" spans="1:38" s="184" customFormat="1" ht="29.25" customHeight="1" x14ac:dyDescent="0.3">
      <c r="A17" s="297" t="s">
        <v>61</v>
      </c>
      <c r="B17" s="291" t="s">
        <v>198</v>
      </c>
      <c r="C17" s="285"/>
      <c r="D17" s="285">
        <v>1</v>
      </c>
      <c r="E17" s="285"/>
      <c r="F17" s="286"/>
      <c r="G17" s="287">
        <v>4</v>
      </c>
      <c r="H17" s="331">
        <f t="shared" si="1"/>
        <v>120</v>
      </c>
      <c r="I17" s="282">
        <v>44</v>
      </c>
      <c r="J17" s="282">
        <f>SUM(K17:M17)</f>
        <v>12</v>
      </c>
      <c r="K17" s="332">
        <v>8</v>
      </c>
      <c r="L17" s="332"/>
      <c r="M17" s="333">
        <v>4</v>
      </c>
      <c r="N17" s="385"/>
      <c r="O17" s="386">
        <f t="shared" si="5"/>
        <v>108</v>
      </c>
      <c r="P17" s="1091">
        <v>12</v>
      </c>
      <c r="Q17" s="773">
        <v>4</v>
      </c>
      <c r="R17" s="775"/>
      <c r="S17" s="776"/>
      <c r="T17" s="288"/>
      <c r="U17" s="286"/>
      <c r="V17" s="780"/>
      <c r="W17" s="290"/>
      <c r="X17" s="774"/>
      <c r="Y17" s="289"/>
      <c r="Z17" s="780"/>
      <c r="AA17" s="290"/>
      <c r="AB17" s="64">
        <f t="shared" si="2"/>
        <v>0.36666666666666664</v>
      </c>
      <c r="AC17" s="64"/>
      <c r="AD17" s="383">
        <f t="shared" si="3"/>
        <v>0.27272727272727271</v>
      </c>
      <c r="AE17" s="384">
        <f t="shared" si="4"/>
        <v>11</v>
      </c>
      <c r="AF17" s="72"/>
      <c r="AG17" s="182">
        <v>4</v>
      </c>
      <c r="AH17" s="182"/>
      <c r="AI17" s="182"/>
      <c r="AJ17" s="182"/>
      <c r="AK17" s="182"/>
      <c r="AL17" s="182"/>
    </row>
    <row r="18" spans="1:38" s="184" customFormat="1" ht="15.75" customHeight="1" x14ac:dyDescent="0.3">
      <c r="A18" s="281" t="s">
        <v>62</v>
      </c>
      <c r="B18" s="291" t="s">
        <v>146</v>
      </c>
      <c r="C18" s="292">
        <v>3</v>
      </c>
      <c r="D18" s="292">
        <v>1.2</v>
      </c>
      <c r="E18" s="292"/>
      <c r="F18" s="289"/>
      <c r="G18" s="293">
        <v>4</v>
      </c>
      <c r="H18" s="299">
        <f t="shared" si="1"/>
        <v>120</v>
      </c>
      <c r="I18" s="294">
        <v>44</v>
      </c>
      <c r="J18" s="282">
        <f t="shared" si="6"/>
        <v>12</v>
      </c>
      <c r="K18" s="305"/>
      <c r="L18" s="305"/>
      <c r="M18" s="306">
        <v>12</v>
      </c>
      <c r="N18" s="385">
        <v>30</v>
      </c>
      <c r="O18" s="386">
        <f t="shared" si="5"/>
        <v>78</v>
      </c>
      <c r="P18" s="1089">
        <v>3</v>
      </c>
      <c r="Q18" s="774">
        <v>1</v>
      </c>
      <c r="R18" s="1090">
        <v>3</v>
      </c>
      <c r="S18" s="290">
        <v>2</v>
      </c>
      <c r="T18" s="1089">
        <v>3</v>
      </c>
      <c r="U18" s="289">
        <v>1</v>
      </c>
      <c r="V18" s="780"/>
      <c r="W18" s="290"/>
      <c r="X18" s="774"/>
      <c r="Y18" s="289"/>
      <c r="Z18" s="780"/>
      <c r="AA18" s="290"/>
      <c r="AB18" s="64">
        <f t="shared" si="2"/>
        <v>0.36666666666666664</v>
      </c>
      <c r="AC18" s="64"/>
      <c r="AD18" s="383">
        <f t="shared" si="3"/>
        <v>0.27272727272727271</v>
      </c>
      <c r="AE18" s="384">
        <f t="shared" si="4"/>
        <v>11</v>
      </c>
      <c r="AF18" s="72"/>
      <c r="AG18" s="182">
        <v>1</v>
      </c>
      <c r="AH18" s="182">
        <v>2</v>
      </c>
      <c r="AI18" s="182">
        <v>1</v>
      </c>
      <c r="AJ18" s="182"/>
      <c r="AK18" s="182"/>
      <c r="AL18" s="182"/>
    </row>
    <row r="19" spans="1:38" s="184" customFormat="1" ht="18" customHeight="1" x14ac:dyDescent="0.3">
      <c r="A19" s="281" t="s">
        <v>80</v>
      </c>
      <c r="B19" s="291" t="s">
        <v>112</v>
      </c>
      <c r="C19" s="292">
        <v>6</v>
      </c>
      <c r="D19" s="292">
        <v>4.5</v>
      </c>
      <c r="E19" s="292"/>
      <c r="F19" s="289"/>
      <c r="G19" s="293">
        <v>6</v>
      </c>
      <c r="H19" s="299">
        <f t="shared" si="1"/>
        <v>180</v>
      </c>
      <c r="I19" s="294">
        <v>88</v>
      </c>
      <c r="J19" s="282">
        <f t="shared" si="6"/>
        <v>22</v>
      </c>
      <c r="K19" s="305"/>
      <c r="L19" s="305"/>
      <c r="M19" s="306">
        <v>22</v>
      </c>
      <c r="N19" s="385">
        <v>30</v>
      </c>
      <c r="O19" s="386">
        <f t="shared" si="5"/>
        <v>128</v>
      </c>
      <c r="P19" s="295"/>
      <c r="Q19" s="774"/>
      <c r="R19" s="777"/>
      <c r="S19" s="290"/>
      <c r="T19" s="295"/>
      <c r="U19" s="289"/>
      <c r="V19" s="1087">
        <v>8</v>
      </c>
      <c r="W19" s="290">
        <v>2</v>
      </c>
      <c r="X19" s="1088">
        <v>6</v>
      </c>
      <c r="Y19" s="289">
        <v>2</v>
      </c>
      <c r="Z19" s="780">
        <v>8</v>
      </c>
      <c r="AA19" s="290">
        <v>2</v>
      </c>
      <c r="AB19" s="64">
        <f t="shared" si="2"/>
        <v>0.48888888888888887</v>
      </c>
      <c r="AC19" s="64"/>
      <c r="AD19" s="383">
        <f t="shared" si="3"/>
        <v>0.25</v>
      </c>
      <c r="AE19" s="384">
        <f t="shared" si="4"/>
        <v>22</v>
      </c>
      <c r="AF19" s="72"/>
      <c r="AG19" s="182"/>
      <c r="AH19" s="182"/>
      <c r="AI19" s="182"/>
      <c r="AJ19" s="182">
        <v>2</v>
      </c>
      <c r="AK19" s="182">
        <v>2</v>
      </c>
      <c r="AL19" s="182">
        <v>2</v>
      </c>
    </row>
    <row r="20" spans="1:38" s="184" customFormat="1" x14ac:dyDescent="0.3">
      <c r="A20" s="281" t="s">
        <v>81</v>
      </c>
      <c r="B20" s="291" t="s">
        <v>82</v>
      </c>
      <c r="C20" s="292"/>
      <c r="D20" s="292">
        <v>5</v>
      </c>
      <c r="E20" s="292"/>
      <c r="F20" s="289"/>
      <c r="G20" s="293">
        <v>3</v>
      </c>
      <c r="H20" s="299">
        <f t="shared" si="1"/>
        <v>90</v>
      </c>
      <c r="I20" s="294">
        <v>30</v>
      </c>
      <c r="J20" s="282">
        <f t="shared" si="6"/>
        <v>8</v>
      </c>
      <c r="K20" s="305">
        <v>4</v>
      </c>
      <c r="L20" s="305"/>
      <c r="M20" s="306">
        <v>4</v>
      </c>
      <c r="N20" s="387"/>
      <c r="O20" s="386">
        <f t="shared" si="5"/>
        <v>82</v>
      </c>
      <c r="P20" s="295"/>
      <c r="Q20" s="774"/>
      <c r="R20" s="777"/>
      <c r="S20" s="290"/>
      <c r="T20" s="295"/>
      <c r="U20" s="289"/>
      <c r="V20" s="780"/>
      <c r="W20" s="290"/>
      <c r="X20" s="774">
        <v>8</v>
      </c>
      <c r="Y20" s="289">
        <v>3</v>
      </c>
      <c r="Z20" s="780"/>
      <c r="AA20" s="290"/>
      <c r="AB20" s="64">
        <f t="shared" si="2"/>
        <v>0.33333333333333331</v>
      </c>
      <c r="AC20" s="64"/>
      <c r="AD20" s="383">
        <f t="shared" si="3"/>
        <v>0.26666666666666666</v>
      </c>
      <c r="AE20" s="384">
        <f t="shared" si="4"/>
        <v>7.5</v>
      </c>
      <c r="AF20" s="72"/>
      <c r="AG20" s="182"/>
      <c r="AH20" s="182"/>
      <c r="AI20" s="182"/>
      <c r="AJ20" s="182"/>
      <c r="AK20" s="182">
        <v>3</v>
      </c>
      <c r="AL20" s="182"/>
    </row>
    <row r="21" spans="1:38" s="184" customFormat="1" ht="21.75" customHeight="1" x14ac:dyDescent="0.3">
      <c r="A21" s="281" t="s">
        <v>83</v>
      </c>
      <c r="B21" s="291" t="s">
        <v>152</v>
      </c>
      <c r="C21" s="292"/>
      <c r="D21" s="292">
        <v>6</v>
      </c>
      <c r="E21" s="292"/>
      <c r="F21" s="289"/>
      <c r="G21" s="293">
        <v>3</v>
      </c>
      <c r="H21" s="299">
        <f t="shared" si="1"/>
        <v>90</v>
      </c>
      <c r="I21" s="294">
        <v>30</v>
      </c>
      <c r="J21" s="282">
        <f t="shared" si="6"/>
        <v>8</v>
      </c>
      <c r="K21" s="305">
        <v>4</v>
      </c>
      <c r="L21" s="305"/>
      <c r="M21" s="306">
        <v>4</v>
      </c>
      <c r="N21" s="387"/>
      <c r="O21" s="386">
        <f t="shared" si="5"/>
        <v>82</v>
      </c>
      <c r="P21" s="295"/>
      <c r="Q21" s="774"/>
      <c r="R21" s="777"/>
      <c r="S21" s="290"/>
      <c r="T21" s="295"/>
      <c r="U21" s="289"/>
      <c r="V21" s="780"/>
      <c r="W21" s="290"/>
      <c r="X21" s="774"/>
      <c r="Y21" s="289"/>
      <c r="Z21" s="780">
        <v>8</v>
      </c>
      <c r="AA21" s="290">
        <v>3</v>
      </c>
      <c r="AB21" s="64">
        <f t="shared" si="2"/>
        <v>0.33333333333333331</v>
      </c>
      <c r="AC21" s="64"/>
      <c r="AD21" s="383">
        <f t="shared" si="3"/>
        <v>0.26666666666666666</v>
      </c>
      <c r="AE21" s="384">
        <f t="shared" si="4"/>
        <v>7.5</v>
      </c>
      <c r="AF21" s="72"/>
      <c r="AG21" s="182"/>
      <c r="AH21" s="182"/>
      <c r="AI21" s="182"/>
      <c r="AJ21" s="182"/>
      <c r="AK21" s="182"/>
      <c r="AL21" s="182">
        <v>3</v>
      </c>
    </row>
    <row r="22" spans="1:38" s="190" customFormat="1" ht="30" customHeight="1" x14ac:dyDescent="0.3">
      <c r="A22" s="281" t="s">
        <v>85</v>
      </c>
      <c r="B22" s="298" t="s">
        <v>86</v>
      </c>
      <c r="C22" s="185"/>
      <c r="D22" s="185">
        <v>3</v>
      </c>
      <c r="E22" s="185"/>
      <c r="F22" s="186"/>
      <c r="G22" s="187">
        <v>3</v>
      </c>
      <c r="H22" s="300">
        <f t="shared" si="1"/>
        <v>90</v>
      </c>
      <c r="I22" s="188">
        <v>30</v>
      </c>
      <c r="J22" s="282">
        <f t="shared" si="6"/>
        <v>8</v>
      </c>
      <c r="K22" s="305">
        <v>4</v>
      </c>
      <c r="L22" s="305"/>
      <c r="M22" s="306">
        <v>4</v>
      </c>
      <c r="N22" s="334"/>
      <c r="O22" s="386">
        <f t="shared" si="5"/>
        <v>82</v>
      </c>
      <c r="P22" s="186"/>
      <c r="Q22" s="223"/>
      <c r="R22" s="197"/>
      <c r="S22" s="189"/>
      <c r="T22" s="191">
        <v>8</v>
      </c>
      <c r="U22" s="186">
        <v>3</v>
      </c>
      <c r="V22" s="204"/>
      <c r="W22" s="781"/>
      <c r="X22" s="191"/>
      <c r="Y22" s="283"/>
      <c r="Z22" s="785"/>
      <c r="AA22" s="189"/>
      <c r="AB22" s="64">
        <f t="shared" si="2"/>
        <v>0.33333333333333331</v>
      </c>
      <c r="AC22" s="64"/>
      <c r="AD22" s="383">
        <f t="shared" si="3"/>
        <v>0.26666666666666666</v>
      </c>
      <c r="AE22" s="384">
        <f t="shared" si="4"/>
        <v>7.5</v>
      </c>
      <c r="AF22" s="72"/>
      <c r="AG22" s="182"/>
      <c r="AH22" s="182"/>
      <c r="AI22" s="182">
        <v>3</v>
      </c>
      <c r="AJ22" s="182"/>
      <c r="AK22" s="182"/>
      <c r="AL22" s="182"/>
    </row>
    <row r="23" spans="1:38" s="190" customFormat="1" ht="21" customHeight="1" thickBot="1" x14ac:dyDescent="0.35">
      <c r="A23" s="281" t="s">
        <v>123</v>
      </c>
      <c r="B23" s="442" t="s">
        <v>242</v>
      </c>
      <c r="C23" s="185"/>
      <c r="D23" s="448" t="s">
        <v>243</v>
      </c>
      <c r="E23" s="185"/>
      <c r="F23" s="186"/>
      <c r="G23" s="445">
        <v>3</v>
      </c>
      <c r="H23" s="439">
        <f t="shared" si="1"/>
        <v>90</v>
      </c>
      <c r="I23" s="440">
        <v>60</v>
      </c>
      <c r="J23" s="282">
        <f t="shared" si="6"/>
        <v>16</v>
      </c>
      <c r="K23" s="441">
        <v>8</v>
      </c>
      <c r="L23" s="308"/>
      <c r="M23" s="439">
        <v>8</v>
      </c>
      <c r="N23" s="390"/>
      <c r="O23" s="391">
        <f t="shared" si="5"/>
        <v>74</v>
      </c>
      <c r="P23" s="439">
        <v>16</v>
      </c>
      <c r="Q23" s="446">
        <v>3</v>
      </c>
      <c r="R23" s="197"/>
      <c r="S23" s="189"/>
      <c r="T23" s="191"/>
      <c r="U23" s="186"/>
      <c r="V23" s="782"/>
      <c r="W23" s="783"/>
      <c r="X23" s="191"/>
      <c r="Y23" s="283"/>
      <c r="Z23" s="785"/>
      <c r="AA23" s="189"/>
      <c r="AB23" s="64">
        <f t="shared" si="2"/>
        <v>0.66666666666666663</v>
      </c>
      <c r="AC23" s="64"/>
      <c r="AD23" s="383">
        <f t="shared" si="3"/>
        <v>0.26666666666666666</v>
      </c>
      <c r="AE23" s="384">
        <f t="shared" si="4"/>
        <v>15</v>
      </c>
      <c r="AF23" s="72"/>
      <c r="AG23" s="182">
        <v>3</v>
      </c>
      <c r="AH23" s="182"/>
      <c r="AI23" s="182"/>
      <c r="AJ23" s="182"/>
      <c r="AK23" s="182"/>
      <c r="AL23" s="182"/>
    </row>
    <row r="24" spans="1:38" s="184" customFormat="1" ht="21" customHeight="1" thickBot="1" x14ac:dyDescent="0.35">
      <c r="A24" s="1050" t="s">
        <v>201</v>
      </c>
      <c r="B24" s="1051"/>
      <c r="C24" s="748">
        <v>4</v>
      </c>
      <c r="D24" s="748">
        <v>13</v>
      </c>
      <c r="E24" s="748"/>
      <c r="F24" s="749"/>
      <c r="G24" s="392">
        <f>SUM(G12:G23)</f>
        <v>44</v>
      </c>
      <c r="H24" s="393">
        <f t="shared" ref="H24:Y24" si="7">SUM(H12:H23)</f>
        <v>1320</v>
      </c>
      <c r="I24" s="394">
        <f t="shared" si="7"/>
        <v>518</v>
      </c>
      <c r="J24" s="394">
        <f t="shared" si="7"/>
        <v>138</v>
      </c>
      <c r="K24" s="394">
        <f t="shared" si="7"/>
        <v>48</v>
      </c>
      <c r="L24" s="394">
        <f t="shared" si="7"/>
        <v>0</v>
      </c>
      <c r="M24" s="221">
        <f t="shared" si="7"/>
        <v>90</v>
      </c>
      <c r="N24" s="395">
        <f t="shared" si="7"/>
        <v>120</v>
      </c>
      <c r="O24" s="259">
        <f t="shared" si="7"/>
        <v>1062</v>
      </c>
      <c r="P24" s="393">
        <f t="shared" si="7"/>
        <v>47</v>
      </c>
      <c r="Q24" s="195">
        <f t="shared" si="7"/>
        <v>14</v>
      </c>
      <c r="R24" s="395">
        <f t="shared" si="7"/>
        <v>31</v>
      </c>
      <c r="S24" s="195">
        <f t="shared" si="7"/>
        <v>11</v>
      </c>
      <c r="T24" s="220">
        <f t="shared" si="7"/>
        <v>11</v>
      </c>
      <c r="U24" s="751">
        <f t="shared" si="7"/>
        <v>4</v>
      </c>
      <c r="V24" s="395">
        <f t="shared" si="7"/>
        <v>16</v>
      </c>
      <c r="W24" s="195">
        <f t="shared" si="7"/>
        <v>5</v>
      </c>
      <c r="X24" s="220">
        <f t="shared" si="7"/>
        <v>14</v>
      </c>
      <c r="Y24" s="751">
        <f t="shared" si="7"/>
        <v>5</v>
      </c>
      <c r="Z24" s="393">
        <f>SUM(Z12:Z23)</f>
        <v>16</v>
      </c>
      <c r="AA24" s="195">
        <f>SUM(AA12:AA23)</f>
        <v>5</v>
      </c>
      <c r="AD24" s="383"/>
      <c r="AE24" s="384"/>
      <c r="AF24" s="196"/>
      <c r="AG24" s="182"/>
      <c r="AH24" s="182"/>
      <c r="AI24" s="182"/>
      <c r="AJ24" s="182"/>
      <c r="AK24" s="182"/>
      <c r="AL24" s="182"/>
    </row>
    <row r="25" spans="1:38" s="33" customFormat="1" ht="20.25" customHeight="1" thickBot="1" x14ac:dyDescent="0.35">
      <c r="A25" s="1008" t="s">
        <v>117</v>
      </c>
      <c r="B25" s="1040"/>
      <c r="C25" s="1040"/>
      <c r="D25" s="1040"/>
      <c r="E25" s="1040"/>
      <c r="F25" s="1040"/>
      <c r="G25" s="1040"/>
      <c r="H25" s="1040"/>
      <c r="I25" s="1040"/>
      <c r="J25" s="1040"/>
      <c r="K25" s="1040"/>
      <c r="L25" s="1040"/>
      <c r="M25" s="1040"/>
      <c r="N25" s="1040"/>
      <c r="O25" s="1040"/>
      <c r="P25" s="1040"/>
      <c r="Q25" s="1040"/>
      <c r="R25" s="1040"/>
      <c r="S25" s="1040"/>
      <c r="T25" s="1040"/>
      <c r="U25" s="1040"/>
      <c r="V25" s="1040"/>
      <c r="W25" s="1040"/>
      <c r="X25" s="1040"/>
      <c r="Y25" s="1040"/>
      <c r="Z25" s="1040"/>
      <c r="AA25" s="1041"/>
      <c r="AD25" s="383"/>
      <c r="AE25" s="384"/>
      <c r="AF25" s="44"/>
      <c r="AG25" s="34"/>
      <c r="AH25" s="34"/>
      <c r="AI25" s="34"/>
      <c r="AJ25" s="34"/>
      <c r="AK25" s="34"/>
      <c r="AL25" s="34"/>
    </row>
    <row r="26" spans="1:38" s="315" customFormat="1" ht="18.75" customHeight="1" thickBot="1" x14ac:dyDescent="0.35">
      <c r="A26" s="1042" t="s">
        <v>202</v>
      </c>
      <c r="B26" s="1043"/>
      <c r="C26" s="1043"/>
      <c r="D26" s="1043"/>
      <c r="E26" s="1043"/>
      <c r="F26" s="1043"/>
      <c r="G26" s="1043"/>
      <c r="H26" s="1043"/>
      <c r="I26" s="1043"/>
      <c r="J26" s="1043"/>
      <c r="K26" s="1043"/>
      <c r="L26" s="1043"/>
      <c r="M26" s="1043"/>
      <c r="N26" s="1043"/>
      <c r="O26" s="1043"/>
      <c r="P26" s="1043"/>
      <c r="Q26" s="1043"/>
      <c r="R26" s="1043"/>
      <c r="S26" s="1043"/>
      <c r="T26" s="1043"/>
      <c r="U26" s="1043"/>
      <c r="V26" s="1043"/>
      <c r="W26" s="1043"/>
      <c r="X26" s="1043"/>
      <c r="Y26" s="1043"/>
      <c r="Z26" s="1043"/>
      <c r="AA26" s="1044"/>
      <c r="AD26" s="383"/>
      <c r="AE26" s="384"/>
      <c r="AF26" s="71"/>
      <c r="AG26" s="318"/>
      <c r="AH26" s="318"/>
      <c r="AI26" s="318"/>
      <c r="AJ26" s="318"/>
      <c r="AK26" s="320"/>
      <c r="AL26" s="320"/>
    </row>
    <row r="27" spans="1:38" s="190" customFormat="1" ht="18" customHeight="1" x14ac:dyDescent="0.3">
      <c r="A27" s="197" t="s">
        <v>63</v>
      </c>
      <c r="B27" s="198" t="s">
        <v>148</v>
      </c>
      <c r="C27" s="186"/>
      <c r="D27" s="185">
        <v>1</v>
      </c>
      <c r="E27" s="185"/>
      <c r="F27" s="186"/>
      <c r="G27" s="187">
        <v>4</v>
      </c>
      <c r="H27" s="300">
        <f t="shared" ref="H27:H48" si="8">G27*30</f>
        <v>120</v>
      </c>
      <c r="I27" s="188">
        <v>44</v>
      </c>
      <c r="J27" s="188">
        <f>SUM(K27:M27)</f>
        <v>12</v>
      </c>
      <c r="K27" s="307">
        <f>ROUND(30*0.25,0)</f>
        <v>8</v>
      </c>
      <c r="L27" s="308"/>
      <c r="M27" s="307">
        <f>ROUND(14*0.25,0)</f>
        <v>4</v>
      </c>
      <c r="N27" s="335"/>
      <c r="O27" s="343">
        <f>H27-J27-N27</f>
        <v>108</v>
      </c>
      <c r="P27" s="1086">
        <v>12</v>
      </c>
      <c r="Q27" s="283">
        <v>4</v>
      </c>
      <c r="R27" s="197"/>
      <c r="S27" s="189"/>
      <c r="T27" s="191"/>
      <c r="U27" s="186"/>
      <c r="V27" s="197"/>
      <c r="W27" s="781"/>
      <c r="X27" s="191"/>
      <c r="Y27" s="283"/>
      <c r="Z27" s="197"/>
      <c r="AA27" s="189"/>
      <c r="AB27" s="64">
        <f t="shared" ref="AB27:AB43" si="9">I27/H27</f>
        <v>0.36666666666666664</v>
      </c>
      <c r="AC27" s="64"/>
      <c r="AD27" s="383">
        <f t="shared" ref="AD27:AD54" si="10">J27/I27</f>
        <v>0.27272727272727271</v>
      </c>
      <c r="AE27" s="384">
        <f t="shared" ref="AE27:AE43" si="11">I27*0.25</f>
        <v>11</v>
      </c>
      <c r="AF27" s="72"/>
      <c r="AG27" s="182">
        <v>4</v>
      </c>
      <c r="AH27" s="182"/>
      <c r="AI27" s="182"/>
      <c r="AJ27" s="182"/>
      <c r="AK27" s="182"/>
      <c r="AL27" s="182"/>
    </row>
    <row r="28" spans="1:38" s="190" customFormat="1" ht="18" customHeight="1" x14ac:dyDescent="0.3">
      <c r="A28" s="197" t="s">
        <v>64</v>
      </c>
      <c r="B28" s="199" t="s">
        <v>140</v>
      </c>
      <c r="C28" s="231">
        <v>1</v>
      </c>
      <c r="D28" s="182"/>
      <c r="E28" s="182"/>
      <c r="F28" s="231"/>
      <c r="G28" s="447">
        <v>4</v>
      </c>
      <c r="H28" s="301">
        <f t="shared" si="8"/>
        <v>120</v>
      </c>
      <c r="I28" s="194">
        <v>44</v>
      </c>
      <c r="J28" s="194">
        <f t="shared" ref="J28:J48" si="12">SUM(K28:M28)</f>
        <v>12</v>
      </c>
      <c r="K28" s="309">
        <f>ROUND(30*0.25,0)</f>
        <v>8</v>
      </c>
      <c r="L28" s="310"/>
      <c r="M28" s="307">
        <f>ROUND(14*0.25,0)</f>
        <v>4</v>
      </c>
      <c r="N28" s="334">
        <v>30</v>
      </c>
      <c r="O28" s="339">
        <f t="shared" ref="O28:O48" si="13">H28-J28-N28</f>
        <v>78</v>
      </c>
      <c r="P28" s="231">
        <v>12</v>
      </c>
      <c r="Q28" s="223">
        <v>4</v>
      </c>
      <c r="R28" s="204"/>
      <c r="S28" s="183"/>
      <c r="T28" s="224"/>
      <c r="U28" s="231"/>
      <c r="V28" s="204"/>
      <c r="W28" s="792"/>
      <c r="X28" s="224"/>
      <c r="Y28" s="223"/>
      <c r="Z28" s="204"/>
      <c r="AA28" s="183"/>
      <c r="AB28" s="64">
        <f t="shared" si="9"/>
        <v>0.36666666666666664</v>
      </c>
      <c r="AC28" s="64"/>
      <c r="AD28" s="383">
        <f t="shared" si="10"/>
        <v>0.27272727272727271</v>
      </c>
      <c r="AE28" s="384">
        <f t="shared" si="11"/>
        <v>11</v>
      </c>
      <c r="AF28" s="72"/>
      <c r="AG28" s="182">
        <v>4</v>
      </c>
      <c r="AH28" s="182"/>
      <c r="AI28" s="182"/>
      <c r="AJ28" s="182"/>
      <c r="AK28" s="182"/>
      <c r="AL28" s="182"/>
    </row>
    <row r="29" spans="1:38" s="190" customFormat="1" ht="18" customHeight="1" x14ac:dyDescent="0.3">
      <c r="A29" s="197" t="s">
        <v>65</v>
      </c>
      <c r="B29" s="198" t="s">
        <v>124</v>
      </c>
      <c r="C29" s="186"/>
      <c r="D29" s="185">
        <v>1</v>
      </c>
      <c r="E29" s="185"/>
      <c r="F29" s="186"/>
      <c r="G29" s="187">
        <v>5</v>
      </c>
      <c r="H29" s="300">
        <f t="shared" si="8"/>
        <v>150</v>
      </c>
      <c r="I29" s="188">
        <v>60</v>
      </c>
      <c r="J29" s="194">
        <f t="shared" si="12"/>
        <v>16</v>
      </c>
      <c r="K29" s="307"/>
      <c r="L29" s="308"/>
      <c r="M29" s="439">
        <v>16</v>
      </c>
      <c r="N29" s="335"/>
      <c r="O29" s="339">
        <f t="shared" si="13"/>
        <v>134</v>
      </c>
      <c r="P29" s="1086">
        <v>16</v>
      </c>
      <c r="Q29" s="283">
        <v>5</v>
      </c>
      <c r="R29" s="197"/>
      <c r="S29" s="189"/>
      <c r="T29" s="191"/>
      <c r="U29" s="186"/>
      <c r="V29" s="197"/>
      <c r="W29" s="781"/>
      <c r="X29" s="191"/>
      <c r="Y29" s="283"/>
      <c r="Z29" s="197"/>
      <c r="AA29" s="189"/>
      <c r="AB29" s="64">
        <f t="shared" si="9"/>
        <v>0.4</v>
      </c>
      <c r="AC29" s="64"/>
      <c r="AD29" s="383">
        <f t="shared" si="10"/>
        <v>0.26666666666666666</v>
      </c>
      <c r="AE29" s="384">
        <f t="shared" si="11"/>
        <v>15</v>
      </c>
      <c r="AF29" s="72"/>
      <c r="AG29" s="182">
        <v>5</v>
      </c>
      <c r="AH29" s="182"/>
      <c r="AI29" s="182"/>
      <c r="AJ29" s="182"/>
      <c r="AK29" s="182"/>
      <c r="AL29" s="182"/>
    </row>
    <row r="30" spans="1:38" s="190" customFormat="1" ht="18" customHeight="1" x14ac:dyDescent="0.3">
      <c r="A30" s="197" t="s">
        <v>66</v>
      </c>
      <c r="B30" s="198" t="s">
        <v>149</v>
      </c>
      <c r="C30" s="439">
        <v>2</v>
      </c>
      <c r="D30" s="185"/>
      <c r="E30" s="185"/>
      <c r="F30" s="186"/>
      <c r="G30" s="187">
        <v>4</v>
      </c>
      <c r="H30" s="301">
        <f t="shared" si="8"/>
        <v>120</v>
      </c>
      <c r="I30" s="460">
        <v>44</v>
      </c>
      <c r="J30" s="460">
        <f t="shared" si="12"/>
        <v>12</v>
      </c>
      <c r="K30" s="307">
        <f>ROUND(14*0.25,0)</f>
        <v>4</v>
      </c>
      <c r="L30" s="308"/>
      <c r="M30" s="307">
        <f>ROUND(30*0.25,0)</f>
        <v>8</v>
      </c>
      <c r="N30" s="335">
        <v>30</v>
      </c>
      <c r="O30" s="339">
        <f t="shared" si="13"/>
        <v>78</v>
      </c>
      <c r="P30" s="186"/>
      <c r="Q30" s="283"/>
      <c r="R30" s="1085">
        <v>12</v>
      </c>
      <c r="S30" s="787">
        <v>4</v>
      </c>
      <c r="T30" s="191"/>
      <c r="U30" s="186"/>
      <c r="V30" s="197"/>
      <c r="W30" s="781"/>
      <c r="X30" s="191"/>
      <c r="Y30" s="283"/>
      <c r="Z30" s="197"/>
      <c r="AA30" s="189"/>
      <c r="AB30" s="64">
        <f t="shared" si="9"/>
        <v>0.36666666666666664</v>
      </c>
      <c r="AC30" s="64"/>
      <c r="AD30" s="383">
        <f t="shared" si="10"/>
        <v>0.27272727272727271</v>
      </c>
      <c r="AE30" s="384">
        <f t="shared" si="11"/>
        <v>11</v>
      </c>
      <c r="AF30" s="72"/>
      <c r="AG30" s="182"/>
      <c r="AH30" s="182">
        <v>4</v>
      </c>
      <c r="AI30" s="182"/>
      <c r="AJ30" s="182"/>
      <c r="AK30" s="182"/>
      <c r="AL30" s="182"/>
    </row>
    <row r="31" spans="1:38" s="190" customFormat="1" ht="18" customHeight="1" x14ac:dyDescent="0.3">
      <c r="A31" s="197" t="s">
        <v>67</v>
      </c>
      <c r="B31" s="199" t="s">
        <v>138</v>
      </c>
      <c r="C31" s="231">
        <v>2</v>
      </c>
      <c r="D31" s="182"/>
      <c r="E31" s="182"/>
      <c r="F31" s="231"/>
      <c r="G31" s="193">
        <v>6</v>
      </c>
      <c r="H31" s="301">
        <f t="shared" si="8"/>
        <v>180</v>
      </c>
      <c r="I31" s="194">
        <v>90</v>
      </c>
      <c r="J31" s="194">
        <f t="shared" si="12"/>
        <v>24</v>
      </c>
      <c r="K31" s="449">
        <v>10</v>
      </c>
      <c r="L31" s="310"/>
      <c r="M31" s="309">
        <f>ROUND(56*0.25,0)</f>
        <v>14</v>
      </c>
      <c r="N31" s="334">
        <v>30</v>
      </c>
      <c r="O31" s="339">
        <f t="shared" si="13"/>
        <v>126</v>
      </c>
      <c r="P31" s="231"/>
      <c r="Q31" s="223"/>
      <c r="R31" s="1085">
        <v>24</v>
      </c>
      <c r="S31" s="183">
        <v>6</v>
      </c>
      <c r="T31" s="224"/>
      <c r="U31" s="231"/>
      <c r="V31" s="204"/>
      <c r="W31" s="792"/>
      <c r="X31" s="224"/>
      <c r="Y31" s="223"/>
      <c r="Z31" s="204"/>
      <c r="AA31" s="183"/>
      <c r="AB31" s="64">
        <f t="shared" si="9"/>
        <v>0.5</v>
      </c>
      <c r="AC31" s="64"/>
      <c r="AD31" s="383">
        <f t="shared" si="10"/>
        <v>0.26666666666666666</v>
      </c>
      <c r="AE31" s="384">
        <f t="shared" si="11"/>
        <v>22.5</v>
      </c>
      <c r="AF31" s="72"/>
      <c r="AG31" s="182"/>
      <c r="AH31" s="182">
        <v>6</v>
      </c>
      <c r="AI31" s="182"/>
      <c r="AJ31" s="182"/>
      <c r="AK31" s="182"/>
      <c r="AL31" s="182"/>
    </row>
    <row r="32" spans="1:38" s="190" customFormat="1" ht="18" customHeight="1" x14ac:dyDescent="0.3">
      <c r="A32" s="197" t="s">
        <v>68</v>
      </c>
      <c r="B32" s="199" t="s">
        <v>139</v>
      </c>
      <c r="C32" s="231">
        <v>2</v>
      </c>
      <c r="D32" s="182"/>
      <c r="E32" s="182"/>
      <c r="F32" s="231"/>
      <c r="G32" s="447">
        <v>6</v>
      </c>
      <c r="H32" s="301">
        <f t="shared" si="8"/>
        <v>180</v>
      </c>
      <c r="I32" s="194">
        <v>74</v>
      </c>
      <c r="J32" s="194">
        <f t="shared" si="12"/>
        <v>20</v>
      </c>
      <c r="K32" s="449">
        <v>6</v>
      </c>
      <c r="L32" s="310"/>
      <c r="M32" s="309">
        <f>ROUND(54*0.25,0)</f>
        <v>14</v>
      </c>
      <c r="N32" s="335">
        <v>30</v>
      </c>
      <c r="O32" s="339">
        <f t="shared" si="13"/>
        <v>130</v>
      </c>
      <c r="P32" s="231"/>
      <c r="Q32" s="223"/>
      <c r="R32" s="1085">
        <v>20</v>
      </c>
      <c r="S32" s="183">
        <v>6</v>
      </c>
      <c r="T32" s="224"/>
      <c r="U32" s="231"/>
      <c r="V32" s="204"/>
      <c r="W32" s="792"/>
      <c r="X32" s="224"/>
      <c r="Y32" s="223"/>
      <c r="Z32" s="204"/>
      <c r="AA32" s="183"/>
      <c r="AB32" s="64">
        <f t="shared" si="9"/>
        <v>0.41111111111111109</v>
      </c>
      <c r="AC32" s="64"/>
      <c r="AD32" s="383">
        <f t="shared" si="10"/>
        <v>0.27027027027027029</v>
      </c>
      <c r="AE32" s="384">
        <f t="shared" si="11"/>
        <v>18.5</v>
      </c>
      <c r="AF32" s="72"/>
      <c r="AG32" s="182"/>
      <c r="AH32" s="182">
        <v>6</v>
      </c>
      <c r="AI32" s="182"/>
      <c r="AJ32" s="182"/>
      <c r="AK32" s="182"/>
      <c r="AL32" s="182"/>
    </row>
    <row r="33" spans="1:39" s="190" customFormat="1" ht="18" customHeight="1" x14ac:dyDescent="0.3">
      <c r="A33" s="197" t="s">
        <v>69</v>
      </c>
      <c r="B33" s="199" t="s">
        <v>142</v>
      </c>
      <c r="C33" s="231">
        <v>4</v>
      </c>
      <c r="D33" s="444">
        <v>3</v>
      </c>
      <c r="E33" s="182"/>
      <c r="F33" s="231"/>
      <c r="G33" s="193">
        <v>10</v>
      </c>
      <c r="H33" s="301">
        <f t="shared" si="8"/>
        <v>300</v>
      </c>
      <c r="I33" s="194">
        <v>112</v>
      </c>
      <c r="J33" s="194">
        <f>ROUND(SUM(K33:M33),0)</f>
        <v>28</v>
      </c>
      <c r="K33" s="309">
        <v>10</v>
      </c>
      <c r="L33" s="310"/>
      <c r="M33" s="309">
        <f>ROUND(70*0.25,0)</f>
        <v>18</v>
      </c>
      <c r="N33" s="335">
        <v>30</v>
      </c>
      <c r="O33" s="339">
        <f t="shared" si="13"/>
        <v>242</v>
      </c>
      <c r="P33" s="231"/>
      <c r="Q33" s="223"/>
      <c r="R33" s="204"/>
      <c r="S33" s="183"/>
      <c r="T33" s="451">
        <v>10</v>
      </c>
      <c r="U33" s="449">
        <v>6</v>
      </c>
      <c r="V33" s="786">
        <v>18</v>
      </c>
      <c r="W33" s="793">
        <v>4</v>
      </c>
      <c r="X33" s="224"/>
      <c r="Y33" s="223"/>
      <c r="Z33" s="204"/>
      <c r="AA33" s="183"/>
      <c r="AB33" s="64">
        <f t="shared" si="9"/>
        <v>0.37333333333333335</v>
      </c>
      <c r="AC33" s="64"/>
      <c r="AD33" s="383">
        <f t="shared" si="10"/>
        <v>0.25</v>
      </c>
      <c r="AE33" s="384">
        <f t="shared" si="11"/>
        <v>28</v>
      </c>
      <c r="AF33" s="72"/>
      <c r="AG33" s="182"/>
      <c r="AH33" s="182"/>
      <c r="AI33" s="182">
        <v>6</v>
      </c>
      <c r="AJ33" s="182">
        <v>4</v>
      </c>
      <c r="AK33" s="182"/>
      <c r="AL33" s="182"/>
    </row>
    <row r="34" spans="1:39" s="190" customFormat="1" ht="18" customHeight="1" x14ac:dyDescent="0.3">
      <c r="A34" s="197" t="s">
        <v>70</v>
      </c>
      <c r="B34" s="199" t="s">
        <v>141</v>
      </c>
      <c r="C34" s="231">
        <v>4</v>
      </c>
      <c r="D34" s="444">
        <v>3</v>
      </c>
      <c r="E34" s="182"/>
      <c r="F34" s="231"/>
      <c r="G34" s="193">
        <v>10</v>
      </c>
      <c r="H34" s="301">
        <f t="shared" si="8"/>
        <v>300</v>
      </c>
      <c r="I34" s="194">
        <v>112</v>
      </c>
      <c r="J34" s="194">
        <f>ROUND(SUM(K34:M34),0)</f>
        <v>28</v>
      </c>
      <c r="K34" s="309">
        <v>10</v>
      </c>
      <c r="L34" s="310"/>
      <c r="M34" s="309">
        <f>ROUND(70*0.25,0)</f>
        <v>18</v>
      </c>
      <c r="N34" s="334">
        <v>30</v>
      </c>
      <c r="O34" s="339">
        <f t="shared" si="13"/>
        <v>242</v>
      </c>
      <c r="P34" s="231"/>
      <c r="Q34" s="223"/>
      <c r="R34" s="204"/>
      <c r="S34" s="183"/>
      <c r="T34" s="451">
        <v>10</v>
      </c>
      <c r="U34" s="449">
        <v>6</v>
      </c>
      <c r="V34" s="786">
        <v>18</v>
      </c>
      <c r="W34" s="793">
        <v>4</v>
      </c>
      <c r="X34" s="224"/>
      <c r="Y34" s="223"/>
      <c r="Z34" s="204"/>
      <c r="AA34" s="183"/>
      <c r="AB34" s="64">
        <f t="shared" si="9"/>
        <v>0.37333333333333335</v>
      </c>
      <c r="AC34" s="64"/>
      <c r="AD34" s="383">
        <f t="shared" si="10"/>
        <v>0.25</v>
      </c>
      <c r="AE34" s="384">
        <f t="shared" si="11"/>
        <v>28</v>
      </c>
      <c r="AF34" s="72"/>
      <c r="AG34" s="182"/>
      <c r="AH34" s="182"/>
      <c r="AI34" s="182">
        <v>6</v>
      </c>
      <c r="AJ34" s="182">
        <v>4</v>
      </c>
      <c r="AK34" s="182"/>
      <c r="AL34" s="182"/>
    </row>
    <row r="35" spans="1:39" s="190" customFormat="1" ht="18" customHeight="1" x14ac:dyDescent="0.3">
      <c r="A35" s="197" t="s">
        <v>71</v>
      </c>
      <c r="B35" s="199" t="s">
        <v>125</v>
      </c>
      <c r="C35" s="231">
        <v>3</v>
      </c>
      <c r="D35" s="182"/>
      <c r="E35" s="182"/>
      <c r="F35" s="231"/>
      <c r="G35" s="193">
        <v>6</v>
      </c>
      <c r="H35" s="301">
        <f>G35*30</f>
        <v>180</v>
      </c>
      <c r="I35" s="194">
        <v>68</v>
      </c>
      <c r="J35" s="194">
        <f>SUM(K35:M35)</f>
        <v>18</v>
      </c>
      <c r="K35" s="309">
        <f>ROUND(34*0.25,0)</f>
        <v>9</v>
      </c>
      <c r="L35" s="310"/>
      <c r="M35" s="309">
        <f>ROUND(34*0.25,0)</f>
        <v>9</v>
      </c>
      <c r="N35" s="334">
        <v>30</v>
      </c>
      <c r="O35" s="339">
        <f t="shared" si="13"/>
        <v>132</v>
      </c>
      <c r="P35" s="231"/>
      <c r="Q35" s="223"/>
      <c r="R35" s="204"/>
      <c r="S35" s="183"/>
      <c r="T35" s="224">
        <v>18</v>
      </c>
      <c r="U35" s="223">
        <v>6</v>
      </c>
      <c r="V35" s="204"/>
      <c r="W35" s="792"/>
      <c r="X35" s="224"/>
      <c r="Y35" s="223"/>
      <c r="Z35" s="204"/>
      <c r="AA35" s="183"/>
      <c r="AB35" s="64">
        <f t="shared" si="9"/>
        <v>0.37777777777777777</v>
      </c>
      <c r="AC35" s="64"/>
      <c r="AD35" s="383">
        <f t="shared" si="10"/>
        <v>0.26470588235294118</v>
      </c>
      <c r="AE35" s="384">
        <f t="shared" si="11"/>
        <v>17</v>
      </c>
      <c r="AF35" s="72"/>
      <c r="AG35" s="182"/>
      <c r="AH35" s="182"/>
      <c r="AI35" s="182">
        <v>6</v>
      </c>
      <c r="AJ35" s="182"/>
      <c r="AK35" s="182"/>
      <c r="AL35" s="182"/>
    </row>
    <row r="36" spans="1:39" s="190" customFormat="1" ht="18" customHeight="1" x14ac:dyDescent="0.3">
      <c r="A36" s="197" t="s">
        <v>72</v>
      </c>
      <c r="B36" s="199" t="s">
        <v>126</v>
      </c>
      <c r="C36" s="231"/>
      <c r="D36" s="182">
        <v>4</v>
      </c>
      <c r="E36" s="182"/>
      <c r="F36" s="231"/>
      <c r="G36" s="193">
        <v>5</v>
      </c>
      <c r="H36" s="301">
        <f t="shared" si="8"/>
        <v>150</v>
      </c>
      <c r="I36" s="194">
        <v>60</v>
      </c>
      <c r="J36" s="194">
        <f t="shared" si="12"/>
        <v>16</v>
      </c>
      <c r="K36" s="309"/>
      <c r="L36" s="310"/>
      <c r="M36" s="449">
        <v>16</v>
      </c>
      <c r="N36" s="334"/>
      <c r="O36" s="339">
        <f t="shared" si="13"/>
        <v>134</v>
      </c>
      <c r="P36" s="231"/>
      <c r="Q36" s="223"/>
      <c r="R36" s="204"/>
      <c r="S36" s="183"/>
      <c r="T36" s="224"/>
      <c r="U36" s="231"/>
      <c r="V36" s="1085">
        <v>16</v>
      </c>
      <c r="W36" s="792">
        <v>5</v>
      </c>
      <c r="X36" s="224"/>
      <c r="Y36" s="223"/>
      <c r="Z36" s="204"/>
      <c r="AA36" s="183"/>
      <c r="AB36" s="64">
        <f t="shared" si="9"/>
        <v>0.4</v>
      </c>
      <c r="AC36" s="64"/>
      <c r="AD36" s="383">
        <f t="shared" si="10"/>
        <v>0.26666666666666666</v>
      </c>
      <c r="AE36" s="384">
        <f t="shared" si="11"/>
        <v>15</v>
      </c>
      <c r="AF36" s="72"/>
      <c r="AG36" s="182"/>
      <c r="AH36" s="182"/>
      <c r="AI36" s="182"/>
      <c r="AJ36" s="182">
        <v>5</v>
      </c>
      <c r="AK36" s="182"/>
      <c r="AL36" s="182"/>
    </row>
    <row r="37" spans="1:39" s="190" customFormat="1" ht="18" customHeight="1" x14ac:dyDescent="0.3">
      <c r="A37" s="197" t="s">
        <v>73</v>
      </c>
      <c r="B37" s="199" t="s">
        <v>150</v>
      </c>
      <c r="C37" s="231">
        <v>4</v>
      </c>
      <c r="D37" s="182"/>
      <c r="E37" s="182"/>
      <c r="F37" s="231"/>
      <c r="G37" s="193">
        <v>4</v>
      </c>
      <c r="H37" s="301">
        <f>G37*30</f>
        <v>120</v>
      </c>
      <c r="I37" s="194">
        <v>52</v>
      </c>
      <c r="J37" s="194">
        <f t="shared" si="12"/>
        <v>14</v>
      </c>
      <c r="K37" s="309">
        <f>ROUND(34*0.25,0)</f>
        <v>9</v>
      </c>
      <c r="L37" s="310"/>
      <c r="M37" s="309">
        <f>ROUND(18*0.25,0)</f>
        <v>5</v>
      </c>
      <c r="N37" s="334">
        <v>30</v>
      </c>
      <c r="O37" s="339">
        <f t="shared" si="13"/>
        <v>76</v>
      </c>
      <c r="P37" s="231"/>
      <c r="Q37" s="223"/>
      <c r="R37" s="204"/>
      <c r="S37" s="183"/>
      <c r="T37" s="224"/>
      <c r="U37" s="231"/>
      <c r="V37" s="204">
        <v>14</v>
      </c>
      <c r="W37" s="792">
        <v>4</v>
      </c>
      <c r="X37" s="224"/>
      <c r="Y37" s="223"/>
      <c r="Z37" s="204"/>
      <c r="AA37" s="183"/>
      <c r="AB37" s="64">
        <f t="shared" si="9"/>
        <v>0.43333333333333335</v>
      </c>
      <c r="AC37" s="64"/>
      <c r="AD37" s="383">
        <f t="shared" si="10"/>
        <v>0.26923076923076922</v>
      </c>
      <c r="AE37" s="384">
        <f t="shared" si="11"/>
        <v>13</v>
      </c>
      <c r="AF37" s="72"/>
      <c r="AG37" s="182"/>
      <c r="AH37" s="182"/>
      <c r="AI37" s="182"/>
      <c r="AJ37" s="182">
        <v>4</v>
      </c>
      <c r="AK37" s="182"/>
      <c r="AL37" s="182"/>
    </row>
    <row r="38" spans="1:39" s="190" customFormat="1" ht="33" customHeight="1" x14ac:dyDescent="0.3">
      <c r="A38" s="197" t="s">
        <v>118</v>
      </c>
      <c r="B38" s="199" t="s">
        <v>196</v>
      </c>
      <c r="C38" s="182">
        <v>6</v>
      </c>
      <c r="D38" s="182">
        <v>5</v>
      </c>
      <c r="E38" s="182"/>
      <c r="F38" s="231"/>
      <c r="G38" s="193">
        <v>4</v>
      </c>
      <c r="H38" s="301">
        <f>G38*30</f>
        <v>120</v>
      </c>
      <c r="I38" s="194">
        <v>46</v>
      </c>
      <c r="J38" s="194">
        <f t="shared" si="12"/>
        <v>12</v>
      </c>
      <c r="K38" s="309">
        <f>16*0.25</f>
        <v>4</v>
      </c>
      <c r="L38" s="310"/>
      <c r="M38" s="309">
        <f>ROUND(30*0.25,0)</f>
        <v>8</v>
      </c>
      <c r="N38" s="334">
        <v>30</v>
      </c>
      <c r="O38" s="339">
        <f t="shared" si="13"/>
        <v>78</v>
      </c>
      <c r="P38" s="231"/>
      <c r="Q38" s="223"/>
      <c r="R38" s="204"/>
      <c r="S38" s="183"/>
      <c r="T38" s="224"/>
      <c r="U38" s="223"/>
      <c r="V38" s="204"/>
      <c r="W38" s="792"/>
      <c r="X38" s="224">
        <v>4</v>
      </c>
      <c r="Y38" s="223">
        <v>3</v>
      </c>
      <c r="Z38" s="204">
        <v>8</v>
      </c>
      <c r="AA38" s="183">
        <v>1</v>
      </c>
      <c r="AB38" s="64">
        <f t="shared" si="9"/>
        <v>0.38333333333333336</v>
      </c>
      <c r="AC38" s="64"/>
      <c r="AD38" s="383">
        <f t="shared" si="10"/>
        <v>0.2608695652173913</v>
      </c>
      <c r="AE38" s="384">
        <f t="shared" si="11"/>
        <v>11.5</v>
      </c>
      <c r="AF38" s="72"/>
      <c r="AG38" s="182"/>
      <c r="AH38" s="182"/>
      <c r="AI38" s="182"/>
      <c r="AJ38" s="182"/>
      <c r="AK38" s="182">
        <v>3</v>
      </c>
      <c r="AL38" s="182">
        <v>1</v>
      </c>
    </row>
    <row r="39" spans="1:39" s="190" customFormat="1" ht="18" customHeight="1" x14ac:dyDescent="0.3">
      <c r="A39" s="197" t="s">
        <v>119</v>
      </c>
      <c r="B39" s="199" t="s">
        <v>128</v>
      </c>
      <c r="C39" s="231">
        <v>6</v>
      </c>
      <c r="D39" s="182">
        <v>5</v>
      </c>
      <c r="E39" s="182"/>
      <c r="F39" s="231"/>
      <c r="G39" s="193">
        <v>4</v>
      </c>
      <c r="H39" s="301">
        <f>G39*30</f>
        <v>120</v>
      </c>
      <c r="I39" s="194">
        <v>46</v>
      </c>
      <c r="J39" s="194">
        <f t="shared" si="12"/>
        <v>12</v>
      </c>
      <c r="K39" s="309">
        <f>16*0.25</f>
        <v>4</v>
      </c>
      <c r="L39" s="310"/>
      <c r="M39" s="309">
        <f>ROUND(30*0.25,0)</f>
        <v>8</v>
      </c>
      <c r="N39" s="334">
        <v>30</v>
      </c>
      <c r="O39" s="339">
        <f t="shared" si="13"/>
        <v>78</v>
      </c>
      <c r="P39" s="231"/>
      <c r="Q39" s="223"/>
      <c r="R39" s="204"/>
      <c r="S39" s="788"/>
      <c r="T39" s="757"/>
      <c r="U39" s="790"/>
      <c r="V39" s="204"/>
      <c r="W39" s="792"/>
      <c r="X39" s="224">
        <v>4</v>
      </c>
      <c r="Y39" s="223">
        <v>3</v>
      </c>
      <c r="Z39" s="204">
        <v>8</v>
      </c>
      <c r="AA39" s="183">
        <v>1</v>
      </c>
      <c r="AB39" s="64">
        <f t="shared" si="9"/>
        <v>0.38333333333333336</v>
      </c>
      <c r="AC39" s="64"/>
      <c r="AD39" s="383">
        <f t="shared" si="10"/>
        <v>0.2608695652173913</v>
      </c>
      <c r="AE39" s="384">
        <f t="shared" si="11"/>
        <v>11.5</v>
      </c>
      <c r="AF39" s="72"/>
      <c r="AG39" s="182"/>
      <c r="AH39" s="182"/>
      <c r="AI39" s="182"/>
      <c r="AJ39" s="182"/>
      <c r="AK39" s="182">
        <v>3</v>
      </c>
      <c r="AL39" s="182">
        <v>1</v>
      </c>
    </row>
    <row r="40" spans="1:39" s="190" customFormat="1" ht="18" customHeight="1" x14ac:dyDescent="0.3">
      <c r="A40" s="197" t="s">
        <v>127</v>
      </c>
      <c r="B40" s="192" t="s">
        <v>199</v>
      </c>
      <c r="C40" s="231"/>
      <c r="D40" s="182">
        <v>6</v>
      </c>
      <c r="E40" s="182"/>
      <c r="F40" s="231"/>
      <c r="G40" s="193">
        <v>6</v>
      </c>
      <c r="H40" s="301">
        <f t="shared" si="8"/>
        <v>180</v>
      </c>
      <c r="I40" s="194">
        <v>84</v>
      </c>
      <c r="J40" s="194">
        <f t="shared" si="12"/>
        <v>22</v>
      </c>
      <c r="K40" s="309">
        <f>ROUND(30*0.25,0)</f>
        <v>8</v>
      </c>
      <c r="L40" s="310"/>
      <c r="M40" s="309">
        <f>54*0.25+0.5</f>
        <v>14</v>
      </c>
      <c r="N40" s="334"/>
      <c r="O40" s="339">
        <f t="shared" si="13"/>
        <v>158</v>
      </c>
      <c r="P40" s="231"/>
      <c r="Q40" s="223"/>
      <c r="R40" s="204"/>
      <c r="S40" s="183"/>
      <c r="T40" s="224"/>
      <c r="U40" s="231"/>
      <c r="V40" s="204"/>
      <c r="W40" s="792"/>
      <c r="X40" s="224">
        <v>8</v>
      </c>
      <c r="Y40" s="223">
        <v>4</v>
      </c>
      <c r="Z40" s="204">
        <v>14</v>
      </c>
      <c r="AA40" s="183">
        <v>2</v>
      </c>
      <c r="AB40" s="64">
        <f t="shared" si="9"/>
        <v>0.46666666666666667</v>
      </c>
      <c r="AC40" s="64"/>
      <c r="AD40" s="383">
        <f t="shared" si="10"/>
        <v>0.26190476190476192</v>
      </c>
      <c r="AE40" s="384">
        <f t="shared" si="11"/>
        <v>21</v>
      </c>
      <c r="AF40" s="72"/>
      <c r="AG40" s="182"/>
      <c r="AH40" s="182"/>
      <c r="AI40" s="182"/>
      <c r="AJ40" s="182"/>
      <c r="AK40" s="182">
        <v>4</v>
      </c>
      <c r="AL40" s="182">
        <v>2</v>
      </c>
    </row>
    <row r="41" spans="1:39" s="202" customFormat="1" ht="19.5" customHeight="1" x14ac:dyDescent="0.3">
      <c r="A41" s="204" t="s">
        <v>129</v>
      </c>
      <c r="B41" s="199" t="s">
        <v>195</v>
      </c>
      <c r="C41" s="241"/>
      <c r="D41" s="182">
        <v>5.6</v>
      </c>
      <c r="E41" s="182"/>
      <c r="F41" s="231"/>
      <c r="G41" s="193">
        <v>4</v>
      </c>
      <c r="H41" s="301">
        <f>G41*30</f>
        <v>120</v>
      </c>
      <c r="I41" s="194">
        <v>40</v>
      </c>
      <c r="J41" s="194">
        <f t="shared" si="12"/>
        <v>10</v>
      </c>
      <c r="K41" s="309">
        <f>14*0.25+0.5</f>
        <v>4</v>
      </c>
      <c r="L41" s="310"/>
      <c r="M41" s="309">
        <f>26*0.25-0.5</f>
        <v>6</v>
      </c>
      <c r="N41" s="334"/>
      <c r="O41" s="339">
        <f t="shared" si="13"/>
        <v>110</v>
      </c>
      <c r="P41" s="231"/>
      <c r="Q41" s="223"/>
      <c r="R41" s="204"/>
      <c r="S41" s="183"/>
      <c r="T41" s="224"/>
      <c r="U41" s="231"/>
      <c r="V41" s="204"/>
      <c r="W41" s="792"/>
      <c r="X41" s="224">
        <v>4</v>
      </c>
      <c r="Y41" s="223">
        <v>3</v>
      </c>
      <c r="Z41" s="204">
        <v>8</v>
      </c>
      <c r="AA41" s="183">
        <v>1</v>
      </c>
      <c r="AB41" s="64">
        <f t="shared" si="9"/>
        <v>0.33333333333333331</v>
      </c>
      <c r="AC41" s="64"/>
      <c r="AD41" s="383">
        <f t="shared" si="10"/>
        <v>0.25</v>
      </c>
      <c r="AE41" s="384">
        <f t="shared" si="11"/>
        <v>10</v>
      </c>
      <c r="AF41" s="72"/>
      <c r="AG41" s="182"/>
      <c r="AH41" s="182"/>
      <c r="AI41" s="182"/>
      <c r="AJ41" s="182"/>
      <c r="AK41" s="182">
        <v>3</v>
      </c>
      <c r="AL41" s="182">
        <v>1</v>
      </c>
      <c r="AM41" s="190"/>
    </row>
    <row r="42" spans="1:39" s="190" customFormat="1" ht="33" customHeight="1" x14ac:dyDescent="0.3">
      <c r="A42" s="197" t="s">
        <v>130</v>
      </c>
      <c r="B42" s="200" t="s">
        <v>143</v>
      </c>
      <c r="C42" s="186">
        <v>5</v>
      </c>
      <c r="D42" s="185"/>
      <c r="E42" s="185"/>
      <c r="F42" s="186"/>
      <c r="G42" s="187">
        <v>3</v>
      </c>
      <c r="H42" s="300">
        <f>G42*30</f>
        <v>90</v>
      </c>
      <c r="I42" s="188">
        <v>30</v>
      </c>
      <c r="J42" s="194">
        <f t="shared" si="12"/>
        <v>8</v>
      </c>
      <c r="K42" s="307">
        <f>16*0.25</f>
        <v>4</v>
      </c>
      <c r="L42" s="308"/>
      <c r="M42" s="307">
        <f>ROUND(14*0.25,0)</f>
        <v>4</v>
      </c>
      <c r="N42" s="335">
        <v>30</v>
      </c>
      <c r="O42" s="339">
        <f t="shared" si="13"/>
        <v>52</v>
      </c>
      <c r="P42" s="186"/>
      <c r="Q42" s="283"/>
      <c r="R42" s="197"/>
      <c r="S42" s="189"/>
      <c r="T42" s="191"/>
      <c r="U42" s="186"/>
      <c r="V42" s="197"/>
      <c r="W42" s="781"/>
      <c r="X42" s="191">
        <v>8</v>
      </c>
      <c r="Y42" s="283">
        <v>3</v>
      </c>
      <c r="Z42" s="197"/>
      <c r="AA42" s="189"/>
      <c r="AB42" s="64">
        <f t="shared" si="9"/>
        <v>0.33333333333333331</v>
      </c>
      <c r="AC42" s="64"/>
      <c r="AD42" s="383">
        <f t="shared" si="10"/>
        <v>0.26666666666666666</v>
      </c>
      <c r="AE42" s="384">
        <f t="shared" si="11"/>
        <v>7.5</v>
      </c>
      <c r="AF42" s="72"/>
      <c r="AG42" s="182"/>
      <c r="AH42" s="182"/>
      <c r="AI42" s="182"/>
      <c r="AJ42" s="182"/>
      <c r="AK42" s="182">
        <v>3</v>
      </c>
      <c r="AL42" s="182"/>
    </row>
    <row r="43" spans="1:39" s="202" customFormat="1" ht="16.2" thickBot="1" x14ac:dyDescent="0.35">
      <c r="A43" s="341" t="s">
        <v>151</v>
      </c>
      <c r="B43" s="248" t="s">
        <v>194</v>
      </c>
      <c r="C43" s="240"/>
      <c r="D43" s="232">
        <v>6</v>
      </c>
      <c r="E43" s="232"/>
      <c r="F43" s="233"/>
      <c r="G43" s="234">
        <v>3</v>
      </c>
      <c r="H43" s="302">
        <f t="shared" si="8"/>
        <v>90</v>
      </c>
      <c r="I43" s="235">
        <v>30</v>
      </c>
      <c r="J43" s="235">
        <f t="shared" si="12"/>
        <v>8</v>
      </c>
      <c r="K43" s="311">
        <f>16*0.25</f>
        <v>4</v>
      </c>
      <c r="L43" s="312"/>
      <c r="M43" s="311">
        <f>ROUND(14*0.25,0)</f>
        <v>4</v>
      </c>
      <c r="N43" s="336"/>
      <c r="O43" s="342">
        <f t="shared" si="13"/>
        <v>82</v>
      </c>
      <c r="P43" s="233"/>
      <c r="Q43" s="752"/>
      <c r="R43" s="789"/>
      <c r="S43" s="236"/>
      <c r="T43" s="766"/>
      <c r="U43" s="233"/>
      <c r="V43" s="789"/>
      <c r="W43" s="794"/>
      <c r="X43" s="766"/>
      <c r="Y43" s="752"/>
      <c r="Z43" s="789">
        <v>8</v>
      </c>
      <c r="AA43" s="236">
        <v>3</v>
      </c>
      <c r="AB43" s="64">
        <f t="shared" si="9"/>
        <v>0.33333333333333331</v>
      </c>
      <c r="AC43" s="64"/>
      <c r="AD43" s="383">
        <f t="shared" si="10"/>
        <v>0.26666666666666666</v>
      </c>
      <c r="AE43" s="384">
        <f t="shared" si="11"/>
        <v>7.5</v>
      </c>
      <c r="AF43" s="72"/>
      <c r="AG43" s="182"/>
      <c r="AH43" s="182"/>
      <c r="AI43" s="182"/>
      <c r="AJ43" s="182"/>
      <c r="AK43" s="182"/>
      <c r="AL43" s="182">
        <v>3</v>
      </c>
    </row>
    <row r="44" spans="1:39" s="202" customFormat="1" ht="31.8" thickBot="1" x14ac:dyDescent="0.35">
      <c r="A44" s="344" t="s">
        <v>211</v>
      </c>
      <c r="B44" s="345" t="s">
        <v>210</v>
      </c>
      <c r="C44" s="346"/>
      <c r="D44" s="347"/>
      <c r="E44" s="347">
        <v>5</v>
      </c>
      <c r="F44" s="348"/>
      <c r="G44" s="349">
        <v>1</v>
      </c>
      <c r="H44" s="350">
        <f t="shared" si="8"/>
        <v>30</v>
      </c>
      <c r="I44" s="748"/>
      <c r="J44" s="748"/>
      <c r="K44" s="351"/>
      <c r="L44" s="352"/>
      <c r="M44" s="351"/>
      <c r="N44" s="353"/>
      <c r="O44" s="354">
        <f t="shared" si="13"/>
        <v>30</v>
      </c>
      <c r="P44" s="348"/>
      <c r="Q44" s="753"/>
      <c r="R44" s="344"/>
      <c r="S44" s="355"/>
      <c r="T44" s="767"/>
      <c r="U44" s="348"/>
      <c r="V44" s="344"/>
      <c r="W44" s="795"/>
      <c r="X44" s="767"/>
      <c r="Y44" s="753">
        <v>1</v>
      </c>
      <c r="Z44" s="344"/>
      <c r="AA44" s="355"/>
      <c r="AB44" s="64"/>
      <c r="AC44" s="64"/>
      <c r="AD44" s="383"/>
      <c r="AE44" s="384"/>
      <c r="AF44" s="72"/>
      <c r="AG44" s="182"/>
      <c r="AH44" s="182"/>
      <c r="AI44" s="182"/>
      <c r="AJ44" s="182"/>
      <c r="AK44" s="182">
        <v>1</v>
      </c>
      <c r="AL44" s="182"/>
    </row>
    <row r="45" spans="1:39" s="190" customFormat="1" x14ac:dyDescent="0.3">
      <c r="A45" s="197" t="s">
        <v>74</v>
      </c>
      <c r="B45" s="198" t="s">
        <v>133</v>
      </c>
      <c r="C45" s="186"/>
      <c r="D45" s="185">
        <v>2</v>
      </c>
      <c r="E45" s="185"/>
      <c r="F45" s="186"/>
      <c r="G45" s="187">
        <v>6</v>
      </c>
      <c r="H45" s="300">
        <f t="shared" si="8"/>
        <v>180</v>
      </c>
      <c r="I45" s="185"/>
      <c r="J45" s="188">
        <f t="shared" si="12"/>
        <v>0</v>
      </c>
      <c r="K45" s="307"/>
      <c r="L45" s="308"/>
      <c r="M45" s="307"/>
      <c r="N45" s="335"/>
      <c r="O45" s="343">
        <f t="shared" si="13"/>
        <v>180</v>
      </c>
      <c r="P45" s="186"/>
      <c r="Q45" s="283">
        <v>3</v>
      </c>
      <c r="R45" s="197"/>
      <c r="S45" s="189">
        <v>3</v>
      </c>
      <c r="T45" s="191"/>
      <c r="U45" s="186"/>
      <c r="V45" s="197"/>
      <c r="W45" s="781"/>
      <c r="X45" s="191"/>
      <c r="Y45" s="283"/>
      <c r="Z45" s="197"/>
      <c r="AA45" s="189"/>
      <c r="AD45" s="383"/>
      <c r="AE45" s="384"/>
      <c r="AF45" s="203"/>
      <c r="AG45" s="182">
        <v>3</v>
      </c>
      <c r="AH45" s="182">
        <v>3</v>
      </c>
      <c r="AI45" s="182"/>
      <c r="AJ45" s="182"/>
      <c r="AK45" s="182"/>
      <c r="AL45" s="182"/>
    </row>
    <row r="46" spans="1:39" s="190" customFormat="1" x14ac:dyDescent="0.3">
      <c r="A46" s="204" t="s">
        <v>75</v>
      </c>
      <c r="B46" s="192" t="s">
        <v>120</v>
      </c>
      <c r="C46" s="231"/>
      <c r="D46" s="182">
        <v>4</v>
      </c>
      <c r="E46" s="182"/>
      <c r="F46" s="231"/>
      <c r="G46" s="193">
        <v>6</v>
      </c>
      <c r="H46" s="301">
        <f t="shared" si="8"/>
        <v>180</v>
      </c>
      <c r="I46" s="182"/>
      <c r="J46" s="194">
        <f t="shared" si="12"/>
        <v>0</v>
      </c>
      <c r="K46" s="309"/>
      <c r="L46" s="310"/>
      <c r="M46" s="309"/>
      <c r="N46" s="334"/>
      <c r="O46" s="339">
        <f t="shared" si="13"/>
        <v>180</v>
      </c>
      <c r="P46" s="186"/>
      <c r="Q46" s="283"/>
      <c r="R46" s="197"/>
      <c r="S46" s="189"/>
      <c r="T46" s="224"/>
      <c r="U46" s="231">
        <v>3</v>
      </c>
      <c r="V46" s="204"/>
      <c r="W46" s="792">
        <v>3</v>
      </c>
      <c r="X46" s="224"/>
      <c r="Y46" s="223"/>
      <c r="Z46" s="204"/>
      <c r="AA46" s="183"/>
      <c r="AD46" s="383"/>
      <c r="AE46" s="384"/>
      <c r="AF46" s="203"/>
      <c r="AG46" s="182"/>
      <c r="AH46" s="182"/>
      <c r="AI46" s="182">
        <v>3</v>
      </c>
      <c r="AJ46" s="182">
        <v>3</v>
      </c>
      <c r="AK46" s="182"/>
      <c r="AL46" s="182"/>
    </row>
    <row r="47" spans="1:39" s="190" customFormat="1" x14ac:dyDescent="0.3">
      <c r="A47" s="204" t="s">
        <v>121</v>
      </c>
      <c r="B47" s="192" t="s">
        <v>230</v>
      </c>
      <c r="C47" s="231"/>
      <c r="D47" s="182">
        <v>6</v>
      </c>
      <c r="E47" s="182"/>
      <c r="F47" s="231"/>
      <c r="G47" s="193">
        <v>6</v>
      </c>
      <c r="H47" s="301">
        <f t="shared" si="8"/>
        <v>180</v>
      </c>
      <c r="I47" s="182"/>
      <c r="J47" s="194">
        <f t="shared" si="12"/>
        <v>0</v>
      </c>
      <c r="K47" s="309"/>
      <c r="L47" s="310"/>
      <c r="M47" s="309"/>
      <c r="N47" s="334"/>
      <c r="O47" s="339">
        <f t="shared" si="13"/>
        <v>180</v>
      </c>
      <c r="P47" s="231"/>
      <c r="Q47" s="223"/>
      <c r="R47" s="204"/>
      <c r="S47" s="183"/>
      <c r="T47" s="224"/>
      <c r="U47" s="231"/>
      <c r="V47" s="204"/>
      <c r="W47" s="792"/>
      <c r="X47" s="224"/>
      <c r="Y47" s="223">
        <v>3</v>
      </c>
      <c r="Z47" s="204"/>
      <c r="AA47" s="183">
        <v>3</v>
      </c>
      <c r="AD47" s="383"/>
      <c r="AE47" s="384"/>
      <c r="AF47" s="203"/>
      <c r="AG47" s="182"/>
      <c r="AH47" s="182"/>
      <c r="AI47" s="182"/>
      <c r="AJ47" s="182"/>
      <c r="AK47" s="182">
        <v>3</v>
      </c>
      <c r="AL47" s="182">
        <v>3</v>
      </c>
    </row>
    <row r="48" spans="1:39" s="190" customFormat="1" ht="16.2" thickBot="1" x14ac:dyDescent="0.35">
      <c r="A48" s="205"/>
      <c r="B48" s="206" t="s">
        <v>131</v>
      </c>
      <c r="C48" s="207"/>
      <c r="D48" s="208"/>
      <c r="E48" s="208">
        <v>6</v>
      </c>
      <c r="F48" s="209"/>
      <c r="G48" s="210">
        <v>9</v>
      </c>
      <c r="H48" s="303">
        <f t="shared" si="8"/>
        <v>270</v>
      </c>
      <c r="I48" s="201"/>
      <c r="J48" s="208">
        <f t="shared" si="12"/>
        <v>0</v>
      </c>
      <c r="K48" s="313"/>
      <c r="L48" s="314"/>
      <c r="M48" s="313"/>
      <c r="N48" s="337"/>
      <c r="O48" s="340">
        <f t="shared" si="13"/>
        <v>270</v>
      </c>
      <c r="P48" s="209"/>
      <c r="Q48" s="754"/>
      <c r="R48" s="205"/>
      <c r="S48" s="211"/>
      <c r="T48" s="768"/>
      <c r="U48" s="209"/>
      <c r="V48" s="205"/>
      <c r="W48" s="796"/>
      <c r="X48" s="768"/>
      <c r="Y48" s="754"/>
      <c r="Z48" s="205"/>
      <c r="AA48" s="211">
        <v>9</v>
      </c>
      <c r="AD48" s="383"/>
      <c r="AE48" s="384"/>
      <c r="AF48" s="203"/>
      <c r="AG48" s="182"/>
      <c r="AH48" s="182"/>
      <c r="AI48" s="182"/>
      <c r="AJ48" s="182"/>
      <c r="AK48" s="182"/>
      <c r="AL48" s="182">
        <v>9</v>
      </c>
    </row>
    <row r="49" spans="1:38" s="190" customFormat="1" ht="20.25" customHeight="1" thickBot="1" x14ac:dyDescent="0.35">
      <c r="A49" s="1050" t="s">
        <v>204</v>
      </c>
      <c r="B49" s="1051"/>
      <c r="C49" s="212">
        <v>11</v>
      </c>
      <c r="D49" s="450">
        <v>14</v>
      </c>
      <c r="E49" s="212">
        <v>2</v>
      </c>
      <c r="F49" s="213"/>
      <c r="G49" s="214">
        <f>SUM(G27:G48)</f>
        <v>116</v>
      </c>
      <c r="H49" s="215">
        <f t="shared" ref="H49:AA49" si="14">SUM(H27:H48)</f>
        <v>3480</v>
      </c>
      <c r="I49" s="216">
        <f t="shared" si="14"/>
        <v>1036</v>
      </c>
      <c r="J49" s="216">
        <f t="shared" si="14"/>
        <v>272</v>
      </c>
      <c r="K49" s="216">
        <f t="shared" si="14"/>
        <v>102</v>
      </c>
      <c r="L49" s="216">
        <f t="shared" si="14"/>
        <v>0</v>
      </c>
      <c r="M49" s="257">
        <f t="shared" si="14"/>
        <v>170</v>
      </c>
      <c r="N49" s="258">
        <f t="shared" si="14"/>
        <v>330</v>
      </c>
      <c r="O49" s="259">
        <f t="shared" si="14"/>
        <v>2878</v>
      </c>
      <c r="P49" s="215">
        <f t="shared" si="14"/>
        <v>40</v>
      </c>
      <c r="Q49" s="217">
        <f t="shared" si="14"/>
        <v>16</v>
      </c>
      <c r="R49" s="258">
        <f t="shared" si="14"/>
        <v>56</v>
      </c>
      <c r="S49" s="259">
        <f t="shared" si="14"/>
        <v>19</v>
      </c>
      <c r="T49" s="769">
        <f t="shared" si="14"/>
        <v>38</v>
      </c>
      <c r="U49" s="217">
        <f t="shared" si="14"/>
        <v>21</v>
      </c>
      <c r="V49" s="258">
        <f t="shared" si="14"/>
        <v>66</v>
      </c>
      <c r="W49" s="797">
        <f t="shared" si="14"/>
        <v>20</v>
      </c>
      <c r="X49" s="791">
        <f t="shared" si="14"/>
        <v>28</v>
      </c>
      <c r="Y49" s="218">
        <f t="shared" si="14"/>
        <v>20</v>
      </c>
      <c r="Z49" s="798">
        <f>SUM(Z27:Z48)</f>
        <v>46</v>
      </c>
      <c r="AA49" s="219">
        <f t="shared" si="14"/>
        <v>20</v>
      </c>
      <c r="AD49" s="383"/>
      <c r="AE49" s="384"/>
      <c r="AF49" s="203"/>
      <c r="AG49" s="182"/>
      <c r="AH49" s="182"/>
      <c r="AI49" s="182"/>
      <c r="AJ49" s="182"/>
      <c r="AK49" s="182"/>
      <c r="AL49" s="182"/>
    </row>
    <row r="50" spans="1:38" s="184" customFormat="1" ht="20.25" customHeight="1" thickBot="1" x14ac:dyDescent="0.35">
      <c r="A50" s="968" t="s">
        <v>231</v>
      </c>
      <c r="B50" s="969"/>
      <c r="C50" s="969"/>
      <c r="D50" s="969"/>
      <c r="E50" s="969"/>
      <c r="F50" s="969"/>
      <c r="G50" s="969"/>
      <c r="H50" s="969"/>
      <c r="I50" s="969"/>
      <c r="J50" s="969"/>
      <c r="K50" s="969"/>
      <c r="L50" s="969"/>
      <c r="M50" s="969"/>
      <c r="N50" s="969"/>
      <c r="O50" s="1040"/>
      <c r="P50" s="969"/>
      <c r="Q50" s="969"/>
      <c r="R50" s="969"/>
      <c r="S50" s="969"/>
      <c r="T50" s="969"/>
      <c r="U50" s="969"/>
      <c r="V50" s="969"/>
      <c r="W50" s="969"/>
      <c r="X50" s="969"/>
      <c r="Y50" s="969"/>
      <c r="Z50" s="969"/>
      <c r="AA50" s="764"/>
      <c r="AD50" s="383"/>
      <c r="AE50" s="384"/>
      <c r="AF50" s="196"/>
      <c r="AG50" s="182"/>
      <c r="AH50" s="182"/>
      <c r="AI50" s="182"/>
      <c r="AJ50" s="182"/>
      <c r="AK50" s="182"/>
      <c r="AL50" s="182"/>
    </row>
    <row r="51" spans="1:38" s="256" customFormat="1" ht="16.2" customHeight="1" thickBot="1" x14ac:dyDescent="0.35">
      <c r="A51" s="397" t="s">
        <v>205</v>
      </c>
      <c r="B51" s="1052" t="s">
        <v>213</v>
      </c>
      <c r="C51" s="398"/>
      <c r="D51" s="399">
        <v>3</v>
      </c>
      <c r="E51" s="398"/>
      <c r="F51" s="400"/>
      <c r="G51" s="401">
        <v>5</v>
      </c>
      <c r="H51" s="402">
        <f t="shared" ref="H51" si="15">G51*30</f>
        <v>150</v>
      </c>
      <c r="I51" s="403">
        <v>52</v>
      </c>
      <c r="J51" s="1081">
        <v>14</v>
      </c>
      <c r="K51" s="404"/>
      <c r="L51" s="404"/>
      <c r="M51" s="405"/>
      <c r="N51" s="406"/>
      <c r="O51" s="407">
        <f>H51-J51-N51</f>
        <v>136</v>
      </c>
      <c r="P51" s="408"/>
      <c r="Q51" s="799"/>
      <c r="R51" s="802" t="s">
        <v>116</v>
      </c>
      <c r="S51" s="803"/>
      <c r="T51" s="1082">
        <v>14</v>
      </c>
      <c r="U51" s="681">
        <v>5</v>
      </c>
      <c r="V51" s="682"/>
      <c r="W51" s="679"/>
      <c r="X51" s="683"/>
      <c r="Y51" s="681"/>
      <c r="Z51" s="684"/>
      <c r="AA51" s="685"/>
      <c r="AB51" s="64">
        <f>I51/H51</f>
        <v>0.34666666666666668</v>
      </c>
      <c r="AC51" s="64"/>
      <c r="AD51" s="383">
        <f t="shared" si="10"/>
        <v>0.26923076923076922</v>
      </c>
      <c r="AE51" s="384">
        <f>I51*0.25</f>
        <v>13</v>
      </c>
      <c r="AF51" s="72"/>
      <c r="AG51" s="66"/>
      <c r="AH51" s="66" t="s">
        <v>116</v>
      </c>
      <c r="AI51" s="66">
        <v>5</v>
      </c>
      <c r="AJ51" s="66"/>
      <c r="AK51" s="66"/>
      <c r="AL51" s="66"/>
    </row>
    <row r="52" spans="1:38" s="190" customFormat="1" ht="16.2" customHeight="1" thickBot="1" x14ac:dyDescent="0.35">
      <c r="A52" s="222" t="s">
        <v>206</v>
      </c>
      <c r="B52" s="1053"/>
      <c r="C52" s="182"/>
      <c r="D52" s="182">
        <v>4</v>
      </c>
      <c r="E52" s="182"/>
      <c r="F52" s="223"/>
      <c r="G52" s="193">
        <v>5</v>
      </c>
      <c r="H52" s="304">
        <f>G52*30</f>
        <v>150</v>
      </c>
      <c r="I52" s="194">
        <v>52</v>
      </c>
      <c r="J52" s="1081">
        <v>14</v>
      </c>
      <c r="K52" s="310"/>
      <c r="L52" s="310"/>
      <c r="M52" s="307"/>
      <c r="N52" s="335"/>
      <c r="O52" s="409">
        <f t="shared" ref="O52:O54" si="16">H52-J52-N52</f>
        <v>136</v>
      </c>
      <c r="P52" s="224"/>
      <c r="Q52" s="231"/>
      <c r="R52" s="204"/>
      <c r="S52" s="183"/>
      <c r="T52" s="224"/>
      <c r="U52" s="551"/>
      <c r="V52" s="1083">
        <v>14</v>
      </c>
      <c r="W52" s="553">
        <v>5</v>
      </c>
      <c r="X52" s="555"/>
      <c r="Y52" s="551"/>
      <c r="Z52" s="556"/>
      <c r="AA52" s="553"/>
      <c r="AB52" s="64">
        <f>I52/H52</f>
        <v>0.34666666666666668</v>
      </c>
      <c r="AC52" s="64"/>
      <c r="AD52" s="383">
        <f t="shared" si="10"/>
        <v>0.26923076923076922</v>
      </c>
      <c r="AE52" s="384">
        <f>I52*0.25</f>
        <v>13</v>
      </c>
      <c r="AF52" s="72"/>
      <c r="AG52" s="182"/>
      <c r="AH52" s="182"/>
      <c r="AI52" s="182"/>
      <c r="AJ52" s="182">
        <v>5</v>
      </c>
      <c r="AK52" s="182"/>
      <c r="AL52" s="182"/>
    </row>
    <row r="53" spans="1:38" s="190" customFormat="1" ht="16.2" customHeight="1" thickBot="1" x14ac:dyDescent="0.35">
      <c r="A53" s="222" t="s">
        <v>207</v>
      </c>
      <c r="B53" s="1053"/>
      <c r="C53" s="186"/>
      <c r="D53" s="185">
        <v>5</v>
      </c>
      <c r="E53" s="185"/>
      <c r="F53" s="186"/>
      <c r="G53" s="187">
        <v>5</v>
      </c>
      <c r="H53" s="300">
        <f>G53*30</f>
        <v>150</v>
      </c>
      <c r="I53" s="188">
        <v>52</v>
      </c>
      <c r="J53" s="1081">
        <v>14</v>
      </c>
      <c r="K53" s="310"/>
      <c r="L53" s="310"/>
      <c r="M53" s="309"/>
      <c r="N53" s="334"/>
      <c r="O53" s="409">
        <f t="shared" si="16"/>
        <v>136</v>
      </c>
      <c r="P53" s="186"/>
      <c r="Q53" s="223"/>
      <c r="R53" s="197"/>
      <c r="S53" s="189"/>
      <c r="T53" s="224"/>
      <c r="U53" s="551"/>
      <c r="V53" s="556"/>
      <c r="W53" s="553"/>
      <c r="X53" s="1084">
        <v>14</v>
      </c>
      <c r="Y53" s="551">
        <v>5</v>
      </c>
      <c r="Z53" s="556"/>
      <c r="AA53" s="553"/>
      <c r="AB53" s="64">
        <f>I53/H53</f>
        <v>0.34666666666666668</v>
      </c>
      <c r="AC53" s="64"/>
      <c r="AD53" s="383">
        <f t="shared" si="10"/>
        <v>0.26923076923076922</v>
      </c>
      <c r="AE53" s="384">
        <f>I53*0.25</f>
        <v>13</v>
      </c>
      <c r="AF53" s="72"/>
      <c r="AG53" s="182"/>
      <c r="AH53" s="182"/>
      <c r="AI53" s="182"/>
      <c r="AJ53" s="182"/>
      <c r="AK53" s="182">
        <v>5</v>
      </c>
      <c r="AL53" s="182"/>
    </row>
    <row r="54" spans="1:38" s="190" customFormat="1" ht="16.2" customHeight="1" thickBot="1" x14ac:dyDescent="0.35">
      <c r="A54" s="222" t="s">
        <v>208</v>
      </c>
      <c r="B54" s="1054"/>
      <c r="C54" s="186"/>
      <c r="D54" s="185">
        <v>6</v>
      </c>
      <c r="E54" s="185"/>
      <c r="F54" s="186"/>
      <c r="G54" s="187">
        <v>5</v>
      </c>
      <c r="H54" s="300">
        <f t="shared" ref="H54" si="17">G54*30</f>
        <v>150</v>
      </c>
      <c r="I54" s="188">
        <v>52</v>
      </c>
      <c r="J54" s="1081">
        <v>14</v>
      </c>
      <c r="K54" s="389"/>
      <c r="L54" s="308"/>
      <c r="M54" s="307"/>
      <c r="N54" s="335"/>
      <c r="O54" s="410">
        <f t="shared" si="16"/>
        <v>136</v>
      </c>
      <c r="P54" s="186"/>
      <c r="Q54" s="283"/>
      <c r="R54" s="197"/>
      <c r="S54" s="189"/>
      <c r="T54" s="224"/>
      <c r="U54" s="691"/>
      <c r="V54" s="568"/>
      <c r="W54" s="573"/>
      <c r="X54" s="555"/>
      <c r="Y54" s="551"/>
      <c r="Z54" s="1083">
        <v>14</v>
      </c>
      <c r="AA54" s="553">
        <v>5</v>
      </c>
      <c r="AB54" s="64">
        <f>I54/H54</f>
        <v>0.34666666666666668</v>
      </c>
      <c r="AC54" s="64"/>
      <c r="AD54" s="383">
        <f t="shared" si="10"/>
        <v>0.26923076923076922</v>
      </c>
      <c r="AE54" s="384">
        <f>I54*0.25</f>
        <v>13</v>
      </c>
      <c r="AF54" s="72"/>
      <c r="AG54" s="182"/>
      <c r="AH54" s="182"/>
      <c r="AI54" s="182"/>
      <c r="AJ54" s="182"/>
      <c r="AK54" s="182"/>
      <c r="AL54" s="182">
        <v>5</v>
      </c>
    </row>
    <row r="55" spans="1:38" s="62" customFormat="1" ht="21" customHeight="1" thickBot="1" x14ac:dyDescent="0.35">
      <c r="A55" s="1050" t="s">
        <v>232</v>
      </c>
      <c r="B55" s="1051"/>
      <c r="C55" s="67">
        <f>SUM(C51:C54)</f>
        <v>0</v>
      </c>
      <c r="D55" s="68">
        <v>4</v>
      </c>
      <c r="E55" s="68">
        <f t="shared" ref="E55:Z55" si="18">SUM(E51:E54)</f>
        <v>0</v>
      </c>
      <c r="F55" s="67">
        <f t="shared" si="18"/>
        <v>0</v>
      </c>
      <c r="G55" s="69">
        <f t="shared" si="18"/>
        <v>20</v>
      </c>
      <c r="H55" s="67">
        <f t="shared" si="18"/>
        <v>600</v>
      </c>
      <c r="I55" s="68">
        <f t="shared" si="18"/>
        <v>208</v>
      </c>
      <c r="J55" s="67">
        <f t="shared" si="18"/>
        <v>56</v>
      </c>
      <c r="K55" s="67">
        <f t="shared" si="18"/>
        <v>0</v>
      </c>
      <c r="L55" s="68">
        <f t="shared" si="18"/>
        <v>0</v>
      </c>
      <c r="M55" s="67">
        <f t="shared" si="18"/>
        <v>0</v>
      </c>
      <c r="N55" s="411">
        <f t="shared" si="18"/>
        <v>0</v>
      </c>
      <c r="O55" s="412">
        <f t="shared" si="18"/>
        <v>544</v>
      </c>
      <c r="P55" s="73">
        <f t="shared" si="18"/>
        <v>0</v>
      </c>
      <c r="Q55" s="755">
        <f t="shared" si="18"/>
        <v>0</v>
      </c>
      <c r="R55" s="804">
        <f t="shared" si="18"/>
        <v>0</v>
      </c>
      <c r="S55" s="75">
        <f t="shared" si="18"/>
        <v>0</v>
      </c>
      <c r="T55" s="800">
        <f t="shared" si="18"/>
        <v>14</v>
      </c>
      <c r="U55" s="755">
        <f t="shared" si="18"/>
        <v>5</v>
      </c>
      <c r="V55" s="804">
        <f t="shared" si="18"/>
        <v>14</v>
      </c>
      <c r="W55" s="75">
        <f t="shared" si="18"/>
        <v>5</v>
      </c>
      <c r="X55" s="800">
        <f t="shared" si="18"/>
        <v>14</v>
      </c>
      <c r="Y55" s="755">
        <f t="shared" si="18"/>
        <v>5</v>
      </c>
      <c r="Z55" s="804">
        <f t="shared" si="18"/>
        <v>14</v>
      </c>
      <c r="AA55" s="75">
        <f t="shared" ref="AA55" si="19">SUM(AA51:AA54)</f>
        <v>5</v>
      </c>
      <c r="AD55" s="202"/>
      <c r="AE55" s="413"/>
      <c r="AF55" s="63"/>
      <c r="AG55" s="34"/>
      <c r="AH55" s="34"/>
      <c r="AI55" s="34"/>
      <c r="AJ55" s="34"/>
      <c r="AK55" s="65"/>
      <c r="AL55" s="65"/>
    </row>
    <row r="56" spans="1:38" s="62" customFormat="1" ht="31.5" customHeight="1" thickBot="1" x14ac:dyDescent="0.35">
      <c r="A56" s="1055" t="s">
        <v>212</v>
      </c>
      <c r="B56" s="1056"/>
      <c r="C56" s="35"/>
      <c r="D56" s="35"/>
      <c r="E56" s="35"/>
      <c r="F56" s="35"/>
      <c r="G56" s="36"/>
      <c r="H56" s="37">
        <f>G55/G58</f>
        <v>0.1111111111111111</v>
      </c>
      <c r="I56" s="35"/>
      <c r="J56" s="35"/>
      <c r="K56" s="35"/>
      <c r="L56" s="35"/>
      <c r="M56" s="38"/>
      <c r="N56" s="260"/>
      <c r="O56" s="40"/>
      <c r="P56" s="35"/>
      <c r="Q56" s="38"/>
      <c r="R56" s="260"/>
      <c r="S56" s="40"/>
      <c r="T56" s="801"/>
      <c r="U56" s="39"/>
      <c r="V56" s="805"/>
      <c r="W56" s="806"/>
      <c r="X56" s="801"/>
      <c r="Y56" s="38"/>
      <c r="Z56" s="260"/>
      <c r="AA56" s="40"/>
      <c r="AD56" s="89"/>
      <c r="AE56" s="414"/>
      <c r="AF56" s="63"/>
      <c r="AG56" s="34"/>
      <c r="AH56" s="34"/>
      <c r="AI56" s="34"/>
      <c r="AJ56" s="34"/>
      <c r="AK56" s="65"/>
      <c r="AL56" s="65"/>
    </row>
    <row r="57" spans="1:38" s="62" customFormat="1" ht="21" customHeight="1" thickBot="1" x14ac:dyDescent="0.35">
      <c r="A57" s="758"/>
      <c r="B57" s="759"/>
      <c r="C57" s="1057" t="s">
        <v>190</v>
      </c>
      <c r="D57" s="1058"/>
      <c r="E57" s="1058"/>
      <c r="F57" s="1058"/>
      <c r="G57" s="1058"/>
      <c r="H57" s="1058"/>
      <c r="I57" s="1058"/>
      <c r="J57" s="1058"/>
      <c r="K57" s="1058"/>
      <c r="L57" s="1058"/>
      <c r="M57" s="1058"/>
      <c r="N57" s="1058"/>
      <c r="O57" s="1058"/>
      <c r="P57" s="1058"/>
      <c r="Q57" s="1058"/>
      <c r="R57" s="1058"/>
      <c r="S57" s="1058"/>
      <c r="T57" s="1058"/>
      <c r="U57" s="1058"/>
      <c r="V57" s="1058"/>
      <c r="W57" s="1058"/>
      <c r="X57" s="1058"/>
      <c r="Y57" s="1058"/>
      <c r="Z57" s="1058"/>
      <c r="AA57" s="765"/>
      <c r="AD57" s="89"/>
      <c r="AE57" s="414"/>
      <c r="AF57" s="63"/>
      <c r="AG57" s="34"/>
      <c r="AH57" s="34"/>
      <c r="AI57" s="34"/>
      <c r="AJ57" s="34"/>
      <c r="AK57" s="65"/>
      <c r="AL57" s="65"/>
    </row>
    <row r="58" spans="1:38" s="254" customFormat="1" ht="21" customHeight="1" thickBot="1" x14ac:dyDescent="0.35">
      <c r="A58" s="760"/>
      <c r="B58" s="761"/>
      <c r="C58" s="278">
        <f t="shared" ref="C58:J58" si="20">C24+C49+C55</f>
        <v>15</v>
      </c>
      <c r="D58" s="265">
        <f t="shared" si="20"/>
        <v>31</v>
      </c>
      <c r="E58" s="265">
        <f t="shared" si="20"/>
        <v>2</v>
      </c>
      <c r="F58" s="279">
        <f t="shared" si="20"/>
        <v>0</v>
      </c>
      <c r="G58" s="415">
        <f t="shared" si="20"/>
        <v>180</v>
      </c>
      <c r="H58" s="416">
        <f t="shared" si="20"/>
        <v>5400</v>
      </c>
      <c r="I58" s="265">
        <f t="shared" si="20"/>
        <v>1762</v>
      </c>
      <c r="J58" s="265">
        <f t="shared" si="20"/>
        <v>466</v>
      </c>
      <c r="K58" s="265"/>
      <c r="L58" s="265"/>
      <c r="M58" s="279"/>
      <c r="N58" s="416">
        <f t="shared" ref="N58:Z58" si="21">N24+N49+N55</f>
        <v>450</v>
      </c>
      <c r="O58" s="417">
        <f t="shared" si="21"/>
        <v>4484</v>
      </c>
      <c r="P58" s="220">
        <f t="shared" si="21"/>
        <v>87</v>
      </c>
      <c r="Q58" s="221">
        <f t="shared" si="21"/>
        <v>30</v>
      </c>
      <c r="R58" s="394">
        <f t="shared" si="21"/>
        <v>87</v>
      </c>
      <c r="S58" s="220">
        <f t="shared" si="21"/>
        <v>30</v>
      </c>
      <c r="T58" s="394">
        <f t="shared" si="21"/>
        <v>63</v>
      </c>
      <c r="U58" s="394">
        <f t="shared" si="21"/>
        <v>30</v>
      </c>
      <c r="V58" s="394">
        <f t="shared" si="21"/>
        <v>96</v>
      </c>
      <c r="W58" s="221">
        <f t="shared" si="21"/>
        <v>30</v>
      </c>
      <c r="X58" s="394">
        <f t="shared" si="21"/>
        <v>56</v>
      </c>
      <c r="Y58" s="751">
        <f t="shared" si="21"/>
        <v>30</v>
      </c>
      <c r="Z58" s="751">
        <f t="shared" si="21"/>
        <v>76</v>
      </c>
      <c r="AA58" s="195">
        <f t="shared" ref="AA58" si="22">AA24+AA49+AA55</f>
        <v>30</v>
      </c>
      <c r="AB58" s="280">
        <f>SUM(P58:Z58)</f>
        <v>615</v>
      </c>
      <c r="AC58" s="280"/>
      <c r="AD58" s="418"/>
      <c r="AE58" s="419"/>
      <c r="AF58" s="255"/>
      <c r="AG58" s="41">
        <f>SUM(AG12:AG57)</f>
        <v>30</v>
      </c>
      <c r="AH58" s="41">
        <f t="shared" ref="AH58:AL58" si="23">SUM(AH12:AH57)</f>
        <v>30</v>
      </c>
      <c r="AI58" s="41">
        <f t="shared" si="23"/>
        <v>30</v>
      </c>
      <c r="AJ58" s="41">
        <f t="shared" si="23"/>
        <v>30</v>
      </c>
      <c r="AK58" s="41">
        <f t="shared" si="23"/>
        <v>30</v>
      </c>
      <c r="AL58" s="41">
        <f t="shared" si="23"/>
        <v>30</v>
      </c>
    </row>
    <row r="59" spans="1:38" s="184" customFormat="1" x14ac:dyDescent="0.3">
      <c r="A59" s="186"/>
      <c r="B59" s="762"/>
      <c r="C59" s="1059" t="s">
        <v>76</v>
      </c>
      <c r="D59" s="1060"/>
      <c r="E59" s="1060"/>
      <c r="F59" s="1060"/>
      <c r="G59" s="1060"/>
      <c r="H59" s="1060"/>
      <c r="I59" s="1060"/>
      <c r="J59" s="1060"/>
      <c r="K59" s="1060"/>
      <c r="L59" s="1060"/>
      <c r="M59" s="1060"/>
      <c r="N59" s="261"/>
      <c r="O59" s="262"/>
      <c r="P59" s="451">
        <v>2</v>
      </c>
      <c r="Q59" s="449"/>
      <c r="R59" s="444">
        <v>4</v>
      </c>
      <c r="S59" s="444"/>
      <c r="T59" s="182">
        <v>2</v>
      </c>
      <c r="U59" s="182"/>
      <c r="V59" s="182">
        <v>3</v>
      </c>
      <c r="W59" s="231"/>
      <c r="X59" s="182">
        <v>1</v>
      </c>
      <c r="Y59" s="223"/>
      <c r="Z59" s="223">
        <v>3</v>
      </c>
      <c r="AA59" s="183">
        <v>3</v>
      </c>
      <c r="AB59" s="202">
        <f t="shared" ref="AB59:AB63" si="24">SUM(P59:Z59)</f>
        <v>15</v>
      </c>
      <c r="AC59" s="202"/>
      <c r="AD59" s="266"/>
      <c r="AE59" s="267"/>
      <c r="AF59" s="196"/>
      <c r="AG59" s="364"/>
      <c r="AH59" s="364"/>
      <c r="AI59" s="364"/>
      <c r="AJ59" s="364"/>
      <c r="AK59" s="225"/>
      <c r="AL59" s="225"/>
    </row>
    <row r="60" spans="1:38" s="184" customFormat="1" x14ac:dyDescent="0.3">
      <c r="A60" s="763"/>
      <c r="B60" s="762"/>
      <c r="C60" s="1059" t="s">
        <v>134</v>
      </c>
      <c r="D60" s="1060"/>
      <c r="E60" s="1060"/>
      <c r="F60" s="1060"/>
      <c r="G60" s="1060"/>
      <c r="H60" s="1060"/>
      <c r="I60" s="1060"/>
      <c r="J60" s="1060"/>
      <c r="K60" s="1060"/>
      <c r="L60" s="1060"/>
      <c r="M60" s="1060"/>
      <c r="N60" s="261"/>
      <c r="O60" s="262"/>
      <c r="P60" s="451">
        <v>6</v>
      </c>
      <c r="Q60" s="449"/>
      <c r="R60" s="444">
        <v>4</v>
      </c>
      <c r="S60" s="444"/>
      <c r="T60" s="182">
        <v>4</v>
      </c>
      <c r="U60" s="182"/>
      <c r="V60" s="182">
        <v>5</v>
      </c>
      <c r="W60" s="231"/>
      <c r="X60" s="182">
        <v>6</v>
      </c>
      <c r="Y60" s="223"/>
      <c r="Z60" s="223">
        <v>6</v>
      </c>
      <c r="AA60" s="183">
        <v>6</v>
      </c>
      <c r="AB60" s="202">
        <f t="shared" si="24"/>
        <v>31</v>
      </c>
      <c r="AC60" s="202"/>
      <c r="AD60" s="266"/>
      <c r="AE60" s="267"/>
      <c r="AF60" s="196"/>
      <c r="AG60" s="364"/>
      <c r="AH60" s="364"/>
      <c r="AI60" s="364"/>
      <c r="AJ60" s="364"/>
      <c r="AK60" s="225"/>
      <c r="AL60" s="225"/>
    </row>
    <row r="61" spans="1:38" s="184" customFormat="1" ht="12" customHeight="1" x14ac:dyDescent="0.3">
      <c r="A61" s="763"/>
      <c r="B61" s="762"/>
      <c r="C61" s="1059" t="s">
        <v>77</v>
      </c>
      <c r="D61" s="1060"/>
      <c r="E61" s="1060"/>
      <c r="F61" s="1060"/>
      <c r="G61" s="1060"/>
      <c r="H61" s="1060"/>
      <c r="I61" s="1060"/>
      <c r="J61" s="1060"/>
      <c r="K61" s="1060"/>
      <c r="L61" s="1060"/>
      <c r="M61" s="1060"/>
      <c r="N61" s="261"/>
      <c r="O61" s="262"/>
      <c r="P61" s="226"/>
      <c r="Q61" s="227"/>
      <c r="R61" s="194"/>
      <c r="S61" s="194"/>
      <c r="T61" s="182"/>
      <c r="U61" s="182"/>
      <c r="V61" s="182"/>
      <c r="W61" s="231"/>
      <c r="X61" s="182">
        <v>1</v>
      </c>
      <c r="Y61" s="223"/>
      <c r="Z61" s="223"/>
      <c r="AA61" s="183"/>
      <c r="AB61" s="202">
        <f t="shared" si="24"/>
        <v>1</v>
      </c>
      <c r="AC61" s="202"/>
      <c r="AD61" s="266"/>
      <c r="AE61" s="267"/>
      <c r="AF61" s="203"/>
      <c r="AG61" s="228"/>
      <c r="AH61" s="225"/>
      <c r="AI61" s="364"/>
      <c r="AJ61" s="364"/>
      <c r="AK61" s="225"/>
      <c r="AL61" s="225"/>
    </row>
    <row r="62" spans="1:38" s="184" customFormat="1" ht="15" customHeight="1" thickBot="1" x14ac:dyDescent="0.35">
      <c r="A62" s="763"/>
      <c r="B62" s="762"/>
      <c r="C62" s="1048" t="s">
        <v>78</v>
      </c>
      <c r="D62" s="1049"/>
      <c r="E62" s="1049"/>
      <c r="F62" s="1049"/>
      <c r="G62" s="1049"/>
      <c r="H62" s="1049"/>
      <c r="I62" s="1049"/>
      <c r="J62" s="1049"/>
      <c r="K62" s="1049"/>
      <c r="L62" s="1049"/>
      <c r="M62" s="1049"/>
      <c r="N62" s="263"/>
      <c r="O62" s="264"/>
      <c r="P62" s="229"/>
      <c r="Q62" s="230"/>
      <c r="R62" s="212"/>
      <c r="S62" s="212"/>
      <c r="T62" s="201"/>
      <c r="U62" s="201"/>
      <c r="V62" s="201"/>
      <c r="W62" s="209"/>
      <c r="X62" s="201"/>
      <c r="Y62" s="754"/>
      <c r="Z62" s="754"/>
      <c r="AA62" s="211"/>
      <c r="AB62" s="202">
        <f t="shared" si="24"/>
        <v>0</v>
      </c>
      <c r="AC62" s="202"/>
      <c r="AD62" s="266"/>
      <c r="AE62" s="267"/>
      <c r="AF62" s="203"/>
      <c r="AG62" s="364"/>
      <c r="AH62" s="364"/>
      <c r="AI62" s="364"/>
      <c r="AJ62" s="364"/>
      <c r="AK62" s="225"/>
      <c r="AL62" s="225"/>
    </row>
    <row r="63" spans="1:38" s="184" customFormat="1" ht="15" customHeight="1" thickBot="1" x14ac:dyDescent="0.35">
      <c r="A63" s="763"/>
      <c r="B63" s="762"/>
      <c r="C63" s="1048" t="s">
        <v>131</v>
      </c>
      <c r="D63" s="1049"/>
      <c r="E63" s="1049"/>
      <c r="F63" s="1049"/>
      <c r="G63" s="1049"/>
      <c r="H63" s="1049"/>
      <c r="I63" s="1049"/>
      <c r="J63" s="1049"/>
      <c r="K63" s="1049"/>
      <c r="L63" s="1049"/>
      <c r="M63" s="1049"/>
      <c r="N63" s="263"/>
      <c r="O63" s="264"/>
      <c r="P63" s="229"/>
      <c r="Q63" s="230"/>
      <c r="R63" s="212"/>
      <c r="S63" s="212"/>
      <c r="T63" s="201"/>
      <c r="U63" s="201"/>
      <c r="V63" s="201"/>
      <c r="W63" s="209"/>
      <c r="X63" s="201"/>
      <c r="Y63" s="754"/>
      <c r="Z63" s="754">
        <v>1</v>
      </c>
      <c r="AA63" s="211">
        <v>1</v>
      </c>
      <c r="AB63" s="202">
        <f t="shared" si="24"/>
        <v>1</v>
      </c>
      <c r="AC63" s="202"/>
      <c r="AD63" s="266"/>
      <c r="AE63" s="267"/>
      <c r="AF63" s="203"/>
      <c r="AG63" s="364"/>
      <c r="AH63" s="364"/>
      <c r="AI63" s="364"/>
      <c r="AJ63" s="364"/>
      <c r="AK63" s="225"/>
      <c r="AL63" s="225"/>
    </row>
    <row r="64" spans="1:38" ht="20.399999999999999" customHeight="1" x14ac:dyDescent="0.3">
      <c r="B64" s="57"/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6"/>
      <c r="N64" s="366"/>
      <c r="O64" s="366"/>
      <c r="P64" s="366"/>
      <c r="Q64" s="747"/>
      <c r="R64" s="366"/>
      <c r="S64" s="747"/>
      <c r="T64" s="49"/>
      <c r="U64" s="49"/>
      <c r="V64" s="49"/>
      <c r="W64" s="49"/>
      <c r="X64" s="49"/>
      <c r="Y64" s="49"/>
      <c r="Z64" s="49"/>
      <c r="AA64" s="49"/>
      <c r="AD64" s="266"/>
      <c r="AE64" s="267"/>
    </row>
    <row r="65" spans="1:36" s="266" customFormat="1" x14ac:dyDescent="0.3">
      <c r="A65" s="980" t="s">
        <v>180</v>
      </c>
      <c r="B65" s="980"/>
      <c r="C65" s="980"/>
      <c r="D65" s="980"/>
      <c r="E65" s="980"/>
      <c r="F65" s="980"/>
      <c r="G65" s="980"/>
      <c r="H65" s="980"/>
      <c r="I65" s="980"/>
      <c r="J65" s="980"/>
      <c r="K65" s="980"/>
      <c r="L65" s="980"/>
      <c r="M65" s="980"/>
      <c r="N65" s="980"/>
      <c r="O65" s="980"/>
      <c r="P65" s="980"/>
      <c r="Q65" s="980"/>
      <c r="R65" s="980"/>
      <c r="S65" s="980"/>
      <c r="T65" s="980"/>
      <c r="U65" s="980"/>
      <c r="V65" s="980"/>
      <c r="W65" s="745"/>
      <c r="AE65" s="267"/>
    </row>
    <row r="66" spans="1:36" s="266" customFormat="1" ht="18" x14ac:dyDescent="0.3">
      <c r="A66" s="268" t="s">
        <v>181</v>
      </c>
      <c r="B66" s="268" t="s">
        <v>182</v>
      </c>
      <c r="C66" s="269"/>
      <c r="D66" s="270" t="s">
        <v>181</v>
      </c>
      <c r="E66" s="974" t="s">
        <v>183</v>
      </c>
      <c r="F66" s="974"/>
      <c r="G66" s="974"/>
      <c r="H66" s="974"/>
      <c r="I66" s="974"/>
      <c r="J66" s="420"/>
      <c r="K66" s="271"/>
      <c r="L66" s="270" t="s">
        <v>181</v>
      </c>
      <c r="M66" s="974" t="s">
        <v>184</v>
      </c>
      <c r="N66" s="974"/>
      <c r="O66" s="974"/>
      <c r="P66" s="974"/>
      <c r="Q66" s="974"/>
      <c r="R66" s="974"/>
      <c r="S66" s="974"/>
      <c r="T66" s="974"/>
      <c r="U66" s="420"/>
      <c r="V66" s="271"/>
      <c r="W66" s="271"/>
      <c r="AD66" s="421"/>
      <c r="AE66" s="422"/>
    </row>
    <row r="67" spans="1:36" s="266" customFormat="1" ht="18" x14ac:dyDescent="0.3">
      <c r="A67" s="272">
        <v>1</v>
      </c>
      <c r="B67" s="273" t="s">
        <v>189</v>
      </c>
      <c r="C67" s="269"/>
      <c r="D67" s="275">
        <v>3</v>
      </c>
      <c r="E67" s="975" t="s">
        <v>186</v>
      </c>
      <c r="F67" s="975"/>
      <c r="G67" s="975"/>
      <c r="H67" s="975"/>
      <c r="I67" s="975"/>
      <c r="J67" s="277"/>
      <c r="K67" s="274"/>
      <c r="L67" s="275"/>
      <c r="M67" s="983"/>
      <c r="N67" s="983"/>
      <c r="O67" s="983"/>
      <c r="P67" s="983"/>
      <c r="Q67" s="983"/>
      <c r="R67" s="983"/>
      <c r="S67" s="983"/>
      <c r="T67" s="983"/>
      <c r="U67" s="467"/>
      <c r="V67" s="274"/>
      <c r="W67" s="274"/>
      <c r="AD67" s="423"/>
      <c r="AE67" s="424"/>
    </row>
    <row r="68" spans="1:36" s="266" customFormat="1" ht="13.5" customHeight="1" x14ac:dyDescent="0.3">
      <c r="A68" s="272">
        <v>2</v>
      </c>
      <c r="B68" s="273" t="s">
        <v>188</v>
      </c>
      <c r="C68" s="269"/>
      <c r="D68" s="275">
        <v>9</v>
      </c>
      <c r="E68" s="975" t="s">
        <v>187</v>
      </c>
      <c r="F68" s="975"/>
      <c r="G68" s="975"/>
      <c r="H68" s="975"/>
      <c r="I68" s="975"/>
      <c r="J68" s="277"/>
      <c r="K68" s="274"/>
      <c r="L68" s="275"/>
      <c r="M68" s="983"/>
      <c r="N68" s="983"/>
      <c r="O68" s="983"/>
      <c r="P68" s="983"/>
      <c r="Q68" s="983"/>
      <c r="R68" s="983"/>
      <c r="S68" s="983"/>
      <c r="T68" s="983"/>
      <c r="U68" s="467"/>
      <c r="V68" s="274"/>
      <c r="W68" s="274"/>
      <c r="AD68" s="423"/>
      <c r="AE68" s="424"/>
    </row>
    <row r="69" spans="1:36" s="266" customFormat="1" ht="18" customHeight="1" x14ac:dyDescent="0.3">
      <c r="A69" s="276"/>
      <c r="B69" s="274"/>
      <c r="C69" s="269"/>
      <c r="D69" s="274"/>
      <c r="E69" s="277"/>
      <c r="F69" s="277"/>
      <c r="G69" s="277"/>
      <c r="H69" s="277"/>
      <c r="I69" s="277"/>
      <c r="J69" s="277"/>
      <c r="K69" s="274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4"/>
      <c r="W69" s="274"/>
      <c r="AD69" s="423"/>
      <c r="AE69" s="424"/>
    </row>
    <row r="70" spans="1:36" s="266" customFormat="1" ht="13.5" customHeight="1" x14ac:dyDescent="0.3">
      <c r="A70" s="984" t="s">
        <v>277</v>
      </c>
      <c r="B70" s="984"/>
      <c r="C70" s="984"/>
      <c r="D70" s="984"/>
      <c r="E70" s="984"/>
      <c r="F70" s="984"/>
      <c r="G70" s="984"/>
      <c r="H70" s="984"/>
      <c r="I70" s="984"/>
      <c r="J70" s="984"/>
      <c r="K70" s="984"/>
      <c r="L70" s="984"/>
      <c r="M70" s="984"/>
      <c r="N70" s="984"/>
      <c r="O70" s="984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7"/>
      <c r="AA70" s="467"/>
      <c r="AB70" s="467"/>
      <c r="AC70" s="274"/>
      <c r="AD70" s="274"/>
      <c r="AJ70" s="267"/>
    </row>
    <row r="71" spans="1:36" s="266" customFormat="1" ht="13.5" customHeight="1" x14ac:dyDescent="0.3">
      <c r="A71" s="741" t="s">
        <v>280</v>
      </c>
      <c r="B71" s="742"/>
      <c r="C71" s="742"/>
      <c r="D71" s="742"/>
      <c r="E71" s="742"/>
      <c r="F71" s="742"/>
      <c r="G71" s="742"/>
      <c r="H71" s="742"/>
      <c r="I71" s="742"/>
      <c r="J71" s="742"/>
      <c r="K71" s="742"/>
      <c r="L71" s="742"/>
      <c r="M71" s="742"/>
      <c r="N71" s="742"/>
      <c r="O71" s="742"/>
      <c r="P71" s="467"/>
      <c r="Q71" s="467"/>
      <c r="R71" s="467"/>
      <c r="S71" s="467"/>
      <c r="T71" s="467"/>
      <c r="U71" s="467"/>
      <c r="V71" s="467"/>
      <c r="W71" s="467"/>
      <c r="X71" s="467"/>
      <c r="Y71" s="467"/>
      <c r="Z71" s="467"/>
      <c r="AA71" s="467"/>
      <c r="AB71" s="467"/>
      <c r="AC71" s="274"/>
      <c r="AD71" s="274"/>
      <c r="AJ71" s="267"/>
    </row>
    <row r="72" spans="1:36" s="266" customFormat="1" ht="13.5" customHeight="1" x14ac:dyDescent="0.3">
      <c r="A72" s="741" t="s">
        <v>278</v>
      </c>
      <c r="B72" s="742"/>
      <c r="C72" s="742"/>
      <c r="D72" s="742"/>
      <c r="E72" s="742"/>
      <c r="F72" s="742"/>
      <c r="G72" s="742"/>
      <c r="H72" s="742"/>
      <c r="I72" s="742"/>
      <c r="J72" s="742"/>
      <c r="K72" s="742"/>
      <c r="L72" s="742"/>
      <c r="M72" s="742"/>
      <c r="N72" s="742"/>
      <c r="O72" s="742"/>
      <c r="P72" s="467"/>
      <c r="Q72" s="467"/>
      <c r="R72" s="467"/>
      <c r="S72" s="467"/>
      <c r="T72" s="467"/>
      <c r="U72" s="467"/>
      <c r="V72" s="467"/>
      <c r="W72" s="467"/>
      <c r="X72" s="467"/>
      <c r="Y72" s="467"/>
      <c r="Z72" s="467"/>
      <c r="AA72" s="467"/>
      <c r="AB72" s="467"/>
      <c r="AC72" s="274"/>
      <c r="AD72" s="274"/>
      <c r="AJ72" s="267"/>
    </row>
    <row r="73" spans="1:36" s="266" customFormat="1" ht="28.95" customHeight="1" x14ac:dyDescent="0.3">
      <c r="A73" s="743" t="s">
        <v>279</v>
      </c>
      <c r="B73" s="742"/>
      <c r="C73" s="742"/>
      <c r="D73" s="742"/>
      <c r="E73" s="742"/>
      <c r="F73" s="742"/>
      <c r="G73" s="742"/>
      <c r="H73" s="742"/>
      <c r="I73" s="742"/>
      <c r="J73" s="742"/>
      <c r="K73" s="742"/>
      <c r="L73" s="742"/>
      <c r="M73" s="742"/>
      <c r="N73" s="742"/>
      <c r="O73" s="742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4"/>
      <c r="AD73" s="274"/>
      <c r="AJ73" s="267"/>
    </row>
    <row r="74" spans="1:36" ht="18" x14ac:dyDescent="0.3">
      <c r="A74" s="46"/>
      <c r="B74" s="58" t="s">
        <v>79</v>
      </c>
      <c r="D74" s="50" t="s">
        <v>79</v>
      </c>
      <c r="E74" s="366"/>
      <c r="F74" s="366"/>
      <c r="G74" s="366"/>
      <c r="H74" s="366"/>
      <c r="I74" s="366"/>
      <c r="J74" s="366"/>
      <c r="K74" s="366"/>
      <c r="L74" s="366"/>
      <c r="O74" s="50" t="s">
        <v>79</v>
      </c>
      <c r="P74" s="3"/>
      <c r="Q74" s="3"/>
      <c r="R74" s="3"/>
      <c r="S74" s="3"/>
      <c r="T74" s="3"/>
      <c r="U74" s="3"/>
      <c r="V74" s="180"/>
      <c r="W74" s="180"/>
      <c r="X74" s="180"/>
      <c r="Y74" s="180"/>
      <c r="Z74" s="42"/>
      <c r="AA74" s="42"/>
      <c r="AD74" s="423"/>
      <c r="AE74" s="424"/>
    </row>
    <row r="75" spans="1:36" ht="18" x14ac:dyDescent="0.3">
      <c r="A75" s="46"/>
      <c r="B75" s="59" t="s">
        <v>193</v>
      </c>
      <c r="D75" s="239" t="s">
        <v>192</v>
      </c>
      <c r="E75" s="3"/>
      <c r="F75" s="3"/>
      <c r="G75" s="180"/>
      <c r="H75" s="51"/>
      <c r="I75" s="51"/>
      <c r="J75" s="51"/>
      <c r="K75" s="366"/>
      <c r="L75" s="366"/>
      <c r="O75" s="239" t="s">
        <v>191</v>
      </c>
      <c r="P75" s="54"/>
      <c r="Q75" s="54"/>
      <c r="R75" s="54"/>
      <c r="S75" s="54"/>
      <c r="T75" s="54"/>
      <c r="U75" s="54"/>
      <c r="V75" s="180"/>
      <c r="W75" s="180"/>
      <c r="X75" s="180"/>
      <c r="Y75" s="180"/>
      <c r="Z75" s="42"/>
      <c r="AA75" s="42"/>
      <c r="AD75" s="423"/>
      <c r="AE75" s="424"/>
    </row>
    <row r="76" spans="1:36" ht="18" x14ac:dyDescent="0.35">
      <c r="A76" s="46"/>
      <c r="B76" s="59" t="s">
        <v>145</v>
      </c>
      <c r="D76" s="89" t="s">
        <v>185</v>
      </c>
      <c r="E76" s="89"/>
      <c r="F76" s="89"/>
      <c r="G76" s="89"/>
      <c r="H76" s="90"/>
      <c r="I76" s="89"/>
      <c r="J76" s="89"/>
      <c r="K76" s="366"/>
      <c r="L76" s="366"/>
      <c r="O76" s="239" t="s">
        <v>144</v>
      </c>
      <c r="P76" s="54"/>
      <c r="Q76" s="54"/>
      <c r="R76" s="54"/>
      <c r="S76" s="54"/>
      <c r="T76" s="54"/>
      <c r="U76" s="54"/>
      <c r="V76" s="180"/>
      <c r="W76" s="180"/>
      <c r="X76" s="180"/>
      <c r="Y76" s="180"/>
      <c r="Z76" s="42"/>
      <c r="AA76" s="42"/>
      <c r="AD76" s="425"/>
      <c r="AE76" s="426"/>
    </row>
    <row r="77" spans="1:36" ht="18" x14ac:dyDescent="0.35">
      <c r="A77" s="46"/>
      <c r="B77" s="59" t="s">
        <v>179</v>
      </c>
      <c r="C77" s="366"/>
      <c r="D77" s="54" t="s">
        <v>178</v>
      </c>
      <c r="E77" s="366"/>
      <c r="F77" s="366"/>
      <c r="G77" s="366"/>
      <c r="H77" s="366"/>
      <c r="I77" s="366"/>
      <c r="J77" s="366"/>
      <c r="K77" s="366"/>
      <c r="L77" s="366"/>
      <c r="M77" s="366"/>
      <c r="N77" s="366"/>
      <c r="O77" s="54" t="s">
        <v>177</v>
      </c>
      <c r="P77" s="180"/>
      <c r="Q77" s="180"/>
      <c r="R77" s="180"/>
      <c r="S77" s="180"/>
      <c r="T77" s="54"/>
      <c r="U77" s="54"/>
      <c r="V77" s="180"/>
      <c r="W77" s="180"/>
      <c r="X77" s="180"/>
      <c r="Y77" s="180"/>
      <c r="Z77" s="42"/>
      <c r="AA77" s="42"/>
      <c r="AD77" s="425"/>
      <c r="AE77" s="426"/>
    </row>
    <row r="78" spans="1:36" ht="26.4" customHeight="1" x14ac:dyDescent="0.35">
      <c r="A78" s="46"/>
      <c r="B78" s="60"/>
      <c r="C78" s="366"/>
      <c r="D78" s="366"/>
      <c r="E78" s="366"/>
      <c r="F78" s="366"/>
      <c r="G78" s="366"/>
      <c r="H78" s="366"/>
      <c r="I78" s="366"/>
      <c r="J78" s="366"/>
      <c r="K78" s="366"/>
      <c r="L78" s="54"/>
      <c r="M78" s="180"/>
      <c r="N78" s="180"/>
      <c r="O78" s="180"/>
      <c r="P78" s="51"/>
      <c r="Q78" s="51"/>
      <c r="R78" s="51"/>
      <c r="S78" s="51"/>
      <c r="T78" s="180"/>
      <c r="U78" s="180"/>
      <c r="V78" s="180"/>
      <c r="W78" s="180"/>
      <c r="X78" s="180"/>
      <c r="Y78" s="180"/>
      <c r="Z78" s="42"/>
      <c r="AA78" s="42"/>
      <c r="AD78" s="425"/>
      <c r="AE78" s="426"/>
    </row>
    <row r="79" spans="1:36" ht="18" x14ac:dyDescent="0.35">
      <c r="A79" s="46"/>
      <c r="B79" s="363"/>
      <c r="C79" s="366"/>
      <c r="D79" s="366"/>
      <c r="E79" s="366"/>
      <c r="F79" s="366"/>
      <c r="G79" s="366"/>
      <c r="H79" s="366"/>
      <c r="I79" s="366"/>
      <c r="J79" s="366"/>
      <c r="K79" s="366"/>
      <c r="L79" s="50" t="s">
        <v>79</v>
      </c>
      <c r="M79" s="54"/>
      <c r="N79" s="54"/>
      <c r="O79" s="239"/>
      <c r="P79" s="52"/>
      <c r="Q79" s="52"/>
      <c r="R79" s="52"/>
      <c r="S79" s="52"/>
      <c r="T79" s="51"/>
      <c r="U79" s="51"/>
      <c r="V79" s="180"/>
      <c r="W79" s="180"/>
      <c r="X79" s="180"/>
      <c r="Y79" s="180"/>
      <c r="Z79" s="5"/>
      <c r="AA79" s="5"/>
      <c r="AD79" s="425"/>
      <c r="AE79" s="426"/>
    </row>
    <row r="80" spans="1:36" ht="14.4" customHeight="1" x14ac:dyDescent="0.35">
      <c r="A80" s="46"/>
      <c r="B80" s="363"/>
      <c r="C80" s="663"/>
      <c r="D80" s="366"/>
      <c r="E80" s="366"/>
      <c r="F80" s="366"/>
      <c r="G80" s="366"/>
      <c r="H80" s="366"/>
      <c r="I80" s="366"/>
      <c r="J80" s="366"/>
      <c r="K80" s="366"/>
      <c r="L80" s="981" t="s">
        <v>87</v>
      </c>
      <c r="M80" s="981"/>
      <c r="N80" s="981"/>
      <c r="O80" s="981"/>
      <c r="P80" s="981"/>
      <c r="Q80" s="981"/>
      <c r="R80" s="981"/>
      <c r="S80" s="746"/>
      <c r="T80" s="365"/>
      <c r="U80" s="746"/>
      <c r="V80" s="365"/>
      <c r="W80" s="746"/>
      <c r="X80" s="365"/>
      <c r="Y80" s="746"/>
      <c r="Z80" s="5"/>
      <c r="AA80" s="5"/>
      <c r="AD80" s="425"/>
      <c r="AE80" s="426"/>
    </row>
    <row r="81" spans="1:32" ht="18" x14ac:dyDescent="0.3">
      <c r="A81" s="46"/>
      <c r="B81" s="363"/>
      <c r="C81" s="366"/>
      <c r="D81" s="366"/>
      <c r="E81" s="366"/>
      <c r="F81" s="366"/>
      <c r="G81" s="366"/>
      <c r="H81" s="366"/>
      <c r="I81" s="366"/>
      <c r="J81" s="366"/>
      <c r="K81" s="366"/>
      <c r="L81" s="54" t="s">
        <v>88</v>
      </c>
      <c r="M81" s="54"/>
      <c r="N81" s="54"/>
      <c r="O81" s="54"/>
      <c r="P81" s="365"/>
      <c r="Q81" s="746"/>
      <c r="R81" s="365"/>
      <c r="S81" s="746"/>
      <c r="T81" s="365"/>
      <c r="U81" s="746"/>
      <c r="V81" s="365"/>
      <c r="W81" s="746"/>
      <c r="X81" s="365"/>
      <c r="Y81" s="746"/>
      <c r="Z81" s="43"/>
      <c r="AA81" s="43"/>
      <c r="AD81" s="421"/>
      <c r="AE81" s="422"/>
    </row>
    <row r="82" spans="1:32" x14ac:dyDescent="0.3">
      <c r="A82" s="46"/>
      <c r="B82" s="363"/>
      <c r="C82" s="366"/>
      <c r="D82" s="366"/>
      <c r="E82" s="366"/>
      <c r="F82" s="366"/>
      <c r="G82" s="366"/>
      <c r="H82" s="366"/>
      <c r="I82" s="366"/>
      <c r="J82" s="366"/>
      <c r="K82" s="366"/>
      <c r="L82" s="54" t="s">
        <v>177</v>
      </c>
      <c r="M82" s="180"/>
      <c r="N82" s="180"/>
      <c r="O82" s="43"/>
      <c r="P82" s="54"/>
      <c r="Q82" s="54"/>
      <c r="R82" s="54"/>
      <c r="S82" s="54"/>
      <c r="T82" s="54"/>
      <c r="U82" s="54"/>
      <c r="V82" s="365"/>
      <c r="W82" s="746"/>
      <c r="X82" s="365"/>
      <c r="Y82" s="746"/>
      <c r="Z82" s="5"/>
      <c r="AA82" s="5"/>
      <c r="AD82" s="266"/>
      <c r="AE82" s="267"/>
    </row>
    <row r="83" spans="1:32" x14ac:dyDescent="0.3">
      <c r="A83" s="46"/>
      <c r="B83" s="57"/>
      <c r="C83" s="366"/>
      <c r="D83" s="366"/>
      <c r="E83" s="366"/>
      <c r="F83" s="366"/>
      <c r="G83" s="366"/>
      <c r="H83" s="366"/>
      <c r="I83" s="366"/>
      <c r="J83" s="366"/>
      <c r="K83" s="366"/>
      <c r="L83" s="366"/>
      <c r="M83" s="366"/>
      <c r="N83" s="366"/>
      <c r="O83" s="366"/>
      <c r="P83" s="366"/>
      <c r="Q83" s="747"/>
      <c r="R83" s="5"/>
      <c r="S83" s="5"/>
      <c r="T83" s="180"/>
      <c r="U83" s="180"/>
      <c r="V83" s="180"/>
      <c r="W83" s="180"/>
      <c r="X83" s="180"/>
      <c r="Y83" s="180"/>
      <c r="Z83" s="49"/>
      <c r="AA83" s="49"/>
      <c r="AD83" s="266"/>
      <c r="AE83" s="267"/>
    </row>
    <row r="84" spans="1:32" x14ac:dyDescent="0.3">
      <c r="A84" s="46"/>
      <c r="B84" s="61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46"/>
      <c r="U84" s="46"/>
      <c r="V84" s="46"/>
      <c r="W84" s="46"/>
      <c r="X84" s="46"/>
      <c r="Y84" s="46"/>
      <c r="AD84" s="266"/>
      <c r="AE84" s="267"/>
    </row>
    <row r="85" spans="1:32" x14ac:dyDescent="0.3">
      <c r="A85" s="46"/>
      <c r="B85" s="61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46"/>
      <c r="U85" s="46"/>
      <c r="V85" s="46"/>
      <c r="W85" s="46"/>
      <c r="X85" s="46"/>
      <c r="Y85" s="46"/>
      <c r="AD85" s="266"/>
      <c r="AE85" s="267"/>
    </row>
    <row r="86" spans="1:32" x14ac:dyDescent="0.3">
      <c r="AD86" s="266"/>
      <c r="AE86" s="267"/>
      <c r="AF86" s="71"/>
    </row>
    <row r="87" spans="1:32" x14ac:dyDescent="0.3">
      <c r="AD87" s="266"/>
      <c r="AE87" s="267"/>
    </row>
    <row r="88" spans="1:32" x14ac:dyDescent="0.3">
      <c r="AD88" s="266"/>
      <c r="AE88" s="267"/>
    </row>
    <row r="89" spans="1:32" x14ac:dyDescent="0.3">
      <c r="AD89" s="266"/>
      <c r="AE89" s="267"/>
    </row>
    <row r="90" spans="1:32" x14ac:dyDescent="0.3">
      <c r="AD90" s="266"/>
      <c r="AE90" s="267"/>
    </row>
    <row r="91" spans="1:32" x14ac:dyDescent="0.3">
      <c r="AD91" s="266"/>
      <c r="AE91" s="267"/>
    </row>
    <row r="92" spans="1:32" x14ac:dyDescent="0.3">
      <c r="AD92" s="266"/>
      <c r="AE92" s="267"/>
    </row>
    <row r="93" spans="1:32" x14ac:dyDescent="0.3">
      <c r="AD93" s="266"/>
      <c r="AE93" s="267"/>
    </row>
    <row r="94" spans="1:32" x14ac:dyDescent="0.3">
      <c r="AD94" s="266"/>
      <c r="AE94" s="267"/>
    </row>
    <row r="95" spans="1:32" x14ac:dyDescent="0.3">
      <c r="AD95" s="266"/>
      <c r="AE95" s="267"/>
    </row>
    <row r="96" spans="1:32" x14ac:dyDescent="0.3">
      <c r="AD96" s="266"/>
      <c r="AE96" s="267"/>
    </row>
    <row r="97" spans="30:31" x14ac:dyDescent="0.3">
      <c r="AD97" s="266"/>
      <c r="AE97" s="267"/>
    </row>
    <row r="98" spans="30:31" x14ac:dyDescent="0.3">
      <c r="AD98" s="266"/>
      <c r="AE98" s="267"/>
    </row>
    <row r="99" spans="30:31" x14ac:dyDescent="0.3">
      <c r="AD99" s="266"/>
      <c r="AE99" s="267"/>
    </row>
    <row r="100" spans="30:31" x14ac:dyDescent="0.3">
      <c r="AD100" s="266"/>
      <c r="AE100" s="267"/>
    </row>
    <row r="101" spans="30:31" x14ac:dyDescent="0.3">
      <c r="AD101" s="266"/>
      <c r="AE101" s="267"/>
    </row>
    <row r="102" spans="30:31" x14ac:dyDescent="0.3">
      <c r="AD102" s="266"/>
      <c r="AE102" s="267"/>
    </row>
    <row r="103" spans="30:31" x14ac:dyDescent="0.3">
      <c r="AD103" s="266"/>
      <c r="AE103" s="267"/>
    </row>
    <row r="104" spans="30:31" x14ac:dyDescent="0.3">
      <c r="AD104" s="266"/>
      <c r="AE104" s="267"/>
    </row>
    <row r="105" spans="30:31" x14ac:dyDescent="0.3">
      <c r="AD105" s="266"/>
      <c r="AE105" s="267"/>
    </row>
    <row r="106" spans="30:31" x14ac:dyDescent="0.3">
      <c r="AD106" s="266"/>
      <c r="AE106" s="267"/>
    </row>
    <row r="107" spans="30:31" x14ac:dyDescent="0.3">
      <c r="AD107" s="266"/>
      <c r="AE107" s="267"/>
    </row>
    <row r="108" spans="30:31" x14ac:dyDescent="0.3">
      <c r="AD108" s="266"/>
      <c r="AE108" s="267"/>
    </row>
    <row r="109" spans="30:31" x14ac:dyDescent="0.3">
      <c r="AD109" s="266"/>
      <c r="AE109" s="267"/>
    </row>
    <row r="110" spans="30:31" x14ac:dyDescent="0.3">
      <c r="AD110" s="266"/>
      <c r="AE110" s="267"/>
    </row>
    <row r="111" spans="30:31" x14ac:dyDescent="0.3">
      <c r="AD111" s="266"/>
      <c r="AE111" s="267"/>
    </row>
    <row r="112" spans="30:31" x14ac:dyDescent="0.3">
      <c r="AD112" s="266"/>
      <c r="AE112" s="267"/>
    </row>
    <row r="113" spans="30:31" x14ac:dyDescent="0.3">
      <c r="AD113" s="266"/>
      <c r="AE113" s="267"/>
    </row>
    <row r="114" spans="30:31" x14ac:dyDescent="0.3">
      <c r="AD114" s="266"/>
      <c r="AE114" s="267"/>
    </row>
    <row r="115" spans="30:31" x14ac:dyDescent="0.3">
      <c r="AD115" s="266"/>
      <c r="AE115" s="267"/>
    </row>
    <row r="116" spans="30:31" x14ac:dyDescent="0.3">
      <c r="AD116" s="266"/>
      <c r="AE116" s="267"/>
    </row>
    <row r="117" spans="30:31" x14ac:dyDescent="0.3">
      <c r="AD117" s="266"/>
      <c r="AE117" s="267"/>
    </row>
    <row r="118" spans="30:31" x14ac:dyDescent="0.3">
      <c r="AD118" s="266"/>
      <c r="AE118" s="267"/>
    </row>
    <row r="119" spans="30:31" x14ac:dyDescent="0.3">
      <c r="AD119" s="266"/>
      <c r="AE119" s="267"/>
    </row>
  </sheetData>
  <mergeCells count="76">
    <mergeCell ref="P3:S3"/>
    <mergeCell ref="T3:W3"/>
    <mergeCell ref="X3:AA3"/>
    <mergeCell ref="P5:Q5"/>
    <mergeCell ref="K4:M4"/>
    <mergeCell ref="P4:Q4"/>
    <mergeCell ref="R4:S4"/>
    <mergeCell ref="T4:U4"/>
    <mergeCell ref="V4:W4"/>
    <mergeCell ref="X4:Y4"/>
    <mergeCell ref="Z4:AA4"/>
    <mergeCell ref="B2:B8"/>
    <mergeCell ref="C2:F2"/>
    <mergeCell ref="G2:G8"/>
    <mergeCell ref="H2:O2"/>
    <mergeCell ref="C3:C8"/>
    <mergeCell ref="D3:D8"/>
    <mergeCell ref="E3:F3"/>
    <mergeCell ref="AE10:AE11"/>
    <mergeCell ref="A24:B24"/>
    <mergeCell ref="A11:AA11"/>
    <mergeCell ref="E5:E8"/>
    <mergeCell ref="F5:F8"/>
    <mergeCell ref="I5:I8"/>
    <mergeCell ref="J5:J8"/>
    <mergeCell ref="K5:M5"/>
    <mergeCell ref="K6:K8"/>
    <mergeCell ref="L6:L8"/>
    <mergeCell ref="M6:M8"/>
    <mergeCell ref="H3:H8"/>
    <mergeCell ref="I3:M3"/>
    <mergeCell ref="N3:N8"/>
    <mergeCell ref="O3:O8"/>
    <mergeCell ref="A2:A8"/>
    <mergeCell ref="C57:Z57"/>
    <mergeCell ref="C59:M59"/>
    <mergeCell ref="C60:M60"/>
    <mergeCell ref="C61:M61"/>
    <mergeCell ref="C62:M62"/>
    <mergeCell ref="Z5:AA5"/>
    <mergeCell ref="L80:R80"/>
    <mergeCell ref="A65:V65"/>
    <mergeCell ref="E66:I66"/>
    <mergeCell ref="M66:T66"/>
    <mergeCell ref="E67:I67"/>
    <mergeCell ref="M67:T67"/>
    <mergeCell ref="E68:I68"/>
    <mergeCell ref="M68:T68"/>
    <mergeCell ref="A70:O70"/>
    <mergeCell ref="C63:M63"/>
    <mergeCell ref="A49:B49"/>
    <mergeCell ref="A50:Z50"/>
    <mergeCell ref="B51:B54"/>
    <mergeCell ref="A55:B55"/>
    <mergeCell ref="A56:B56"/>
    <mergeCell ref="T6:T8"/>
    <mergeCell ref="R5:S5"/>
    <mergeCell ref="T5:U5"/>
    <mergeCell ref="V5:W5"/>
    <mergeCell ref="X5:Y5"/>
    <mergeCell ref="A25:AA25"/>
    <mergeCell ref="A26:AA26"/>
    <mergeCell ref="Z6:Z8"/>
    <mergeCell ref="AA6:AA8"/>
    <mergeCell ref="A1:AA1"/>
    <mergeCell ref="P2:AA2"/>
    <mergeCell ref="A10:AA10"/>
    <mergeCell ref="U6:U8"/>
    <mergeCell ref="V6:V8"/>
    <mergeCell ref="W6:W8"/>
    <mergeCell ref="X6:X8"/>
    <mergeCell ref="Y6:Y8"/>
    <mergeCell ref="P6:P8"/>
    <mergeCell ref="Q6:Q8"/>
    <mergeCell ref="R6:R8"/>
    <mergeCell ref="S6:S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workbookViewId="0">
      <selection activeCell="U23" sqref="U23"/>
    </sheetView>
  </sheetViews>
  <sheetFormatPr defaultRowHeight="13.2" x14ac:dyDescent="0.3"/>
  <cols>
    <col min="1" max="1" width="6.88671875" style="180" customWidth="1"/>
    <col min="2" max="53" width="3.109375" style="180" customWidth="1"/>
    <col min="54" max="54" width="6.5546875" style="180" customWidth="1"/>
    <col min="55" max="61" width="4.44140625" style="180" customWidth="1"/>
    <col min="62" max="62" width="5.6640625" style="180" customWidth="1"/>
    <col min="63" max="69" width="3" style="180" customWidth="1"/>
    <col min="70" max="256" width="8.88671875" style="180"/>
    <col min="257" max="257" width="6.88671875" style="180" customWidth="1"/>
    <col min="258" max="309" width="3.109375" style="180" customWidth="1"/>
    <col min="310" max="310" width="0.109375" style="180" customWidth="1"/>
    <col min="311" max="313" width="0" style="180" hidden="1" customWidth="1"/>
    <col min="314" max="512" width="8.88671875" style="180"/>
    <col min="513" max="513" width="6.88671875" style="180" customWidth="1"/>
    <col min="514" max="565" width="3.109375" style="180" customWidth="1"/>
    <col min="566" max="566" width="0.109375" style="180" customWidth="1"/>
    <col min="567" max="569" width="0" style="180" hidden="1" customWidth="1"/>
    <col min="570" max="768" width="8.88671875" style="180"/>
    <col min="769" max="769" width="6.88671875" style="180" customWidth="1"/>
    <col min="770" max="821" width="3.109375" style="180" customWidth="1"/>
    <col min="822" max="822" width="0.109375" style="180" customWidth="1"/>
    <col min="823" max="825" width="0" style="180" hidden="1" customWidth="1"/>
    <col min="826" max="1024" width="8.88671875" style="180"/>
    <col min="1025" max="1025" width="6.88671875" style="180" customWidth="1"/>
    <col min="1026" max="1077" width="3.109375" style="180" customWidth="1"/>
    <col min="1078" max="1078" width="0.109375" style="180" customWidth="1"/>
    <col min="1079" max="1081" width="0" style="180" hidden="1" customWidth="1"/>
    <col min="1082" max="1280" width="8.88671875" style="180"/>
    <col min="1281" max="1281" width="6.88671875" style="180" customWidth="1"/>
    <col min="1282" max="1333" width="3.109375" style="180" customWidth="1"/>
    <col min="1334" max="1334" width="0.109375" style="180" customWidth="1"/>
    <col min="1335" max="1337" width="0" style="180" hidden="1" customWidth="1"/>
    <col min="1338" max="1536" width="8.88671875" style="180"/>
    <col min="1537" max="1537" width="6.88671875" style="180" customWidth="1"/>
    <col min="1538" max="1589" width="3.109375" style="180" customWidth="1"/>
    <col min="1590" max="1590" width="0.109375" style="180" customWidth="1"/>
    <col min="1591" max="1593" width="0" style="180" hidden="1" customWidth="1"/>
    <col min="1594" max="1792" width="8.88671875" style="180"/>
    <col min="1793" max="1793" width="6.88671875" style="180" customWidth="1"/>
    <col min="1794" max="1845" width="3.109375" style="180" customWidth="1"/>
    <col min="1846" max="1846" width="0.109375" style="180" customWidth="1"/>
    <col min="1847" max="1849" width="0" style="180" hidden="1" customWidth="1"/>
    <col min="1850" max="2048" width="8.88671875" style="180"/>
    <col min="2049" max="2049" width="6.88671875" style="180" customWidth="1"/>
    <col min="2050" max="2101" width="3.109375" style="180" customWidth="1"/>
    <col min="2102" max="2102" width="0.109375" style="180" customWidth="1"/>
    <col min="2103" max="2105" width="0" style="180" hidden="1" customWidth="1"/>
    <col min="2106" max="2304" width="8.88671875" style="180"/>
    <col min="2305" max="2305" width="6.88671875" style="180" customWidth="1"/>
    <col min="2306" max="2357" width="3.109375" style="180" customWidth="1"/>
    <col min="2358" max="2358" width="0.109375" style="180" customWidth="1"/>
    <col min="2359" max="2361" width="0" style="180" hidden="1" customWidth="1"/>
    <col min="2362" max="2560" width="8.88671875" style="180"/>
    <col min="2561" max="2561" width="6.88671875" style="180" customWidth="1"/>
    <col min="2562" max="2613" width="3.109375" style="180" customWidth="1"/>
    <col min="2614" max="2614" width="0.109375" style="180" customWidth="1"/>
    <col min="2615" max="2617" width="0" style="180" hidden="1" customWidth="1"/>
    <col min="2618" max="2816" width="8.88671875" style="180"/>
    <col min="2817" max="2817" width="6.88671875" style="180" customWidth="1"/>
    <col min="2818" max="2869" width="3.109375" style="180" customWidth="1"/>
    <col min="2870" max="2870" width="0.109375" style="180" customWidth="1"/>
    <col min="2871" max="2873" width="0" style="180" hidden="1" customWidth="1"/>
    <col min="2874" max="3072" width="8.88671875" style="180"/>
    <col min="3073" max="3073" width="6.88671875" style="180" customWidth="1"/>
    <col min="3074" max="3125" width="3.109375" style="180" customWidth="1"/>
    <col min="3126" max="3126" width="0.109375" style="180" customWidth="1"/>
    <col min="3127" max="3129" width="0" style="180" hidden="1" customWidth="1"/>
    <col min="3130" max="3328" width="8.88671875" style="180"/>
    <col min="3329" max="3329" width="6.88671875" style="180" customWidth="1"/>
    <col min="3330" max="3381" width="3.109375" style="180" customWidth="1"/>
    <col min="3382" max="3382" width="0.109375" style="180" customWidth="1"/>
    <col min="3383" max="3385" width="0" style="180" hidden="1" customWidth="1"/>
    <col min="3386" max="3584" width="8.88671875" style="180"/>
    <col min="3585" max="3585" width="6.88671875" style="180" customWidth="1"/>
    <col min="3586" max="3637" width="3.109375" style="180" customWidth="1"/>
    <col min="3638" max="3638" width="0.109375" style="180" customWidth="1"/>
    <col min="3639" max="3641" width="0" style="180" hidden="1" customWidth="1"/>
    <col min="3642" max="3840" width="8.88671875" style="180"/>
    <col min="3841" max="3841" width="6.88671875" style="180" customWidth="1"/>
    <col min="3842" max="3893" width="3.109375" style="180" customWidth="1"/>
    <col min="3894" max="3894" width="0.109375" style="180" customWidth="1"/>
    <col min="3895" max="3897" width="0" style="180" hidden="1" customWidth="1"/>
    <col min="3898" max="4096" width="8.88671875" style="180"/>
    <col min="4097" max="4097" width="6.88671875" style="180" customWidth="1"/>
    <col min="4098" max="4149" width="3.109375" style="180" customWidth="1"/>
    <col min="4150" max="4150" width="0.109375" style="180" customWidth="1"/>
    <col min="4151" max="4153" width="0" style="180" hidden="1" customWidth="1"/>
    <col min="4154" max="4352" width="8.88671875" style="180"/>
    <col min="4353" max="4353" width="6.88671875" style="180" customWidth="1"/>
    <col min="4354" max="4405" width="3.109375" style="180" customWidth="1"/>
    <col min="4406" max="4406" width="0.109375" style="180" customWidth="1"/>
    <col min="4407" max="4409" width="0" style="180" hidden="1" customWidth="1"/>
    <col min="4410" max="4608" width="8.88671875" style="180"/>
    <col min="4609" max="4609" width="6.88671875" style="180" customWidth="1"/>
    <col min="4610" max="4661" width="3.109375" style="180" customWidth="1"/>
    <col min="4662" max="4662" width="0.109375" style="180" customWidth="1"/>
    <col min="4663" max="4665" width="0" style="180" hidden="1" customWidth="1"/>
    <col min="4666" max="4864" width="8.88671875" style="180"/>
    <col min="4865" max="4865" width="6.88671875" style="180" customWidth="1"/>
    <col min="4866" max="4917" width="3.109375" style="180" customWidth="1"/>
    <col min="4918" max="4918" width="0.109375" style="180" customWidth="1"/>
    <col min="4919" max="4921" width="0" style="180" hidden="1" customWidth="1"/>
    <col min="4922" max="5120" width="8.88671875" style="180"/>
    <col min="5121" max="5121" width="6.88671875" style="180" customWidth="1"/>
    <col min="5122" max="5173" width="3.109375" style="180" customWidth="1"/>
    <col min="5174" max="5174" width="0.109375" style="180" customWidth="1"/>
    <col min="5175" max="5177" width="0" style="180" hidden="1" customWidth="1"/>
    <col min="5178" max="5376" width="8.88671875" style="180"/>
    <col min="5377" max="5377" width="6.88671875" style="180" customWidth="1"/>
    <col min="5378" max="5429" width="3.109375" style="180" customWidth="1"/>
    <col min="5430" max="5430" width="0.109375" style="180" customWidth="1"/>
    <col min="5431" max="5433" width="0" style="180" hidden="1" customWidth="1"/>
    <col min="5434" max="5632" width="8.88671875" style="180"/>
    <col min="5633" max="5633" width="6.88671875" style="180" customWidth="1"/>
    <col min="5634" max="5685" width="3.109375" style="180" customWidth="1"/>
    <col min="5686" max="5686" width="0.109375" style="180" customWidth="1"/>
    <col min="5687" max="5689" width="0" style="180" hidden="1" customWidth="1"/>
    <col min="5690" max="5888" width="8.88671875" style="180"/>
    <col min="5889" max="5889" width="6.88671875" style="180" customWidth="1"/>
    <col min="5890" max="5941" width="3.109375" style="180" customWidth="1"/>
    <col min="5942" max="5942" width="0.109375" style="180" customWidth="1"/>
    <col min="5943" max="5945" width="0" style="180" hidden="1" customWidth="1"/>
    <col min="5946" max="6144" width="8.88671875" style="180"/>
    <col min="6145" max="6145" width="6.88671875" style="180" customWidth="1"/>
    <col min="6146" max="6197" width="3.109375" style="180" customWidth="1"/>
    <col min="6198" max="6198" width="0.109375" style="180" customWidth="1"/>
    <col min="6199" max="6201" width="0" style="180" hidden="1" customWidth="1"/>
    <col min="6202" max="6400" width="8.88671875" style="180"/>
    <col min="6401" max="6401" width="6.88671875" style="180" customWidth="1"/>
    <col min="6402" max="6453" width="3.109375" style="180" customWidth="1"/>
    <col min="6454" max="6454" width="0.109375" style="180" customWidth="1"/>
    <col min="6455" max="6457" width="0" style="180" hidden="1" customWidth="1"/>
    <col min="6458" max="6656" width="8.88671875" style="180"/>
    <col min="6657" max="6657" width="6.88671875" style="180" customWidth="1"/>
    <col min="6658" max="6709" width="3.109375" style="180" customWidth="1"/>
    <col min="6710" max="6710" width="0.109375" style="180" customWidth="1"/>
    <col min="6711" max="6713" width="0" style="180" hidden="1" customWidth="1"/>
    <col min="6714" max="6912" width="8.88671875" style="180"/>
    <col min="6913" max="6913" width="6.88671875" style="180" customWidth="1"/>
    <col min="6914" max="6965" width="3.109375" style="180" customWidth="1"/>
    <col min="6966" max="6966" width="0.109375" style="180" customWidth="1"/>
    <col min="6967" max="6969" width="0" style="180" hidden="1" customWidth="1"/>
    <col min="6970" max="7168" width="8.88671875" style="180"/>
    <col min="7169" max="7169" width="6.88671875" style="180" customWidth="1"/>
    <col min="7170" max="7221" width="3.109375" style="180" customWidth="1"/>
    <col min="7222" max="7222" width="0.109375" style="180" customWidth="1"/>
    <col min="7223" max="7225" width="0" style="180" hidden="1" customWidth="1"/>
    <col min="7226" max="7424" width="8.88671875" style="180"/>
    <col min="7425" max="7425" width="6.88671875" style="180" customWidth="1"/>
    <col min="7426" max="7477" width="3.109375" style="180" customWidth="1"/>
    <col min="7478" max="7478" width="0.109375" style="180" customWidth="1"/>
    <col min="7479" max="7481" width="0" style="180" hidden="1" customWidth="1"/>
    <col min="7482" max="7680" width="8.88671875" style="180"/>
    <col min="7681" max="7681" width="6.88671875" style="180" customWidth="1"/>
    <col min="7682" max="7733" width="3.109375" style="180" customWidth="1"/>
    <col min="7734" max="7734" width="0.109375" style="180" customWidth="1"/>
    <col min="7735" max="7737" width="0" style="180" hidden="1" customWidth="1"/>
    <col min="7738" max="7936" width="8.88671875" style="180"/>
    <col min="7937" max="7937" width="6.88671875" style="180" customWidth="1"/>
    <col min="7938" max="7989" width="3.109375" style="180" customWidth="1"/>
    <col min="7990" max="7990" width="0.109375" style="180" customWidth="1"/>
    <col min="7991" max="7993" width="0" style="180" hidden="1" customWidth="1"/>
    <col min="7994" max="8192" width="8.88671875" style="180"/>
    <col min="8193" max="8193" width="6.88671875" style="180" customWidth="1"/>
    <col min="8194" max="8245" width="3.109375" style="180" customWidth="1"/>
    <col min="8246" max="8246" width="0.109375" style="180" customWidth="1"/>
    <col min="8247" max="8249" width="0" style="180" hidden="1" customWidth="1"/>
    <col min="8250" max="8448" width="8.88671875" style="180"/>
    <col min="8449" max="8449" width="6.88671875" style="180" customWidth="1"/>
    <col min="8450" max="8501" width="3.109375" style="180" customWidth="1"/>
    <col min="8502" max="8502" width="0.109375" style="180" customWidth="1"/>
    <col min="8503" max="8505" width="0" style="180" hidden="1" customWidth="1"/>
    <col min="8506" max="8704" width="8.88671875" style="180"/>
    <col min="8705" max="8705" width="6.88671875" style="180" customWidth="1"/>
    <col min="8706" max="8757" width="3.109375" style="180" customWidth="1"/>
    <col min="8758" max="8758" width="0.109375" style="180" customWidth="1"/>
    <col min="8759" max="8761" width="0" style="180" hidden="1" customWidth="1"/>
    <col min="8762" max="8960" width="8.88671875" style="180"/>
    <col min="8961" max="8961" width="6.88671875" style="180" customWidth="1"/>
    <col min="8962" max="9013" width="3.109375" style="180" customWidth="1"/>
    <col min="9014" max="9014" width="0.109375" style="180" customWidth="1"/>
    <col min="9015" max="9017" width="0" style="180" hidden="1" customWidth="1"/>
    <col min="9018" max="9216" width="8.88671875" style="180"/>
    <col min="9217" max="9217" width="6.88671875" style="180" customWidth="1"/>
    <col min="9218" max="9269" width="3.109375" style="180" customWidth="1"/>
    <col min="9270" max="9270" width="0.109375" style="180" customWidth="1"/>
    <col min="9271" max="9273" width="0" style="180" hidden="1" customWidth="1"/>
    <col min="9274" max="9472" width="8.88671875" style="180"/>
    <col min="9473" max="9473" width="6.88671875" style="180" customWidth="1"/>
    <col min="9474" max="9525" width="3.109375" style="180" customWidth="1"/>
    <col min="9526" max="9526" width="0.109375" style="180" customWidth="1"/>
    <col min="9527" max="9529" width="0" style="180" hidden="1" customWidth="1"/>
    <col min="9530" max="9728" width="8.88671875" style="180"/>
    <col min="9729" max="9729" width="6.88671875" style="180" customWidth="1"/>
    <col min="9730" max="9781" width="3.109375" style="180" customWidth="1"/>
    <col min="9782" max="9782" width="0.109375" style="180" customWidth="1"/>
    <col min="9783" max="9785" width="0" style="180" hidden="1" customWidth="1"/>
    <col min="9786" max="9984" width="8.88671875" style="180"/>
    <col min="9985" max="9985" width="6.88671875" style="180" customWidth="1"/>
    <col min="9986" max="10037" width="3.109375" style="180" customWidth="1"/>
    <col min="10038" max="10038" width="0.109375" style="180" customWidth="1"/>
    <col min="10039" max="10041" width="0" style="180" hidden="1" customWidth="1"/>
    <col min="10042" max="10240" width="8.88671875" style="180"/>
    <col min="10241" max="10241" width="6.88671875" style="180" customWidth="1"/>
    <col min="10242" max="10293" width="3.109375" style="180" customWidth="1"/>
    <col min="10294" max="10294" width="0.109375" style="180" customWidth="1"/>
    <col min="10295" max="10297" width="0" style="180" hidden="1" customWidth="1"/>
    <col min="10298" max="10496" width="8.88671875" style="180"/>
    <col min="10497" max="10497" width="6.88671875" style="180" customWidth="1"/>
    <col min="10498" max="10549" width="3.109375" style="180" customWidth="1"/>
    <col min="10550" max="10550" width="0.109375" style="180" customWidth="1"/>
    <col min="10551" max="10553" width="0" style="180" hidden="1" customWidth="1"/>
    <col min="10554" max="10752" width="8.88671875" style="180"/>
    <col min="10753" max="10753" width="6.88671875" style="180" customWidth="1"/>
    <col min="10754" max="10805" width="3.109375" style="180" customWidth="1"/>
    <col min="10806" max="10806" width="0.109375" style="180" customWidth="1"/>
    <col min="10807" max="10809" width="0" style="180" hidden="1" customWidth="1"/>
    <col min="10810" max="11008" width="8.88671875" style="180"/>
    <col min="11009" max="11009" width="6.88671875" style="180" customWidth="1"/>
    <col min="11010" max="11061" width="3.109375" style="180" customWidth="1"/>
    <col min="11062" max="11062" width="0.109375" style="180" customWidth="1"/>
    <col min="11063" max="11065" width="0" style="180" hidden="1" customWidth="1"/>
    <col min="11066" max="11264" width="8.88671875" style="180"/>
    <col min="11265" max="11265" width="6.88671875" style="180" customWidth="1"/>
    <col min="11266" max="11317" width="3.109375" style="180" customWidth="1"/>
    <col min="11318" max="11318" width="0.109375" style="180" customWidth="1"/>
    <col min="11319" max="11321" width="0" style="180" hidden="1" customWidth="1"/>
    <col min="11322" max="11520" width="8.88671875" style="180"/>
    <col min="11521" max="11521" width="6.88671875" style="180" customWidth="1"/>
    <col min="11522" max="11573" width="3.109375" style="180" customWidth="1"/>
    <col min="11574" max="11574" width="0.109375" style="180" customWidth="1"/>
    <col min="11575" max="11577" width="0" style="180" hidden="1" customWidth="1"/>
    <col min="11578" max="11776" width="8.88671875" style="180"/>
    <col min="11777" max="11777" width="6.88671875" style="180" customWidth="1"/>
    <col min="11778" max="11829" width="3.109375" style="180" customWidth="1"/>
    <col min="11830" max="11830" width="0.109375" style="180" customWidth="1"/>
    <col min="11831" max="11833" width="0" style="180" hidden="1" customWidth="1"/>
    <col min="11834" max="12032" width="8.88671875" style="180"/>
    <col min="12033" max="12033" width="6.88671875" style="180" customWidth="1"/>
    <col min="12034" max="12085" width="3.109375" style="180" customWidth="1"/>
    <col min="12086" max="12086" width="0.109375" style="180" customWidth="1"/>
    <col min="12087" max="12089" width="0" style="180" hidden="1" customWidth="1"/>
    <col min="12090" max="12288" width="8.88671875" style="180"/>
    <col min="12289" max="12289" width="6.88671875" style="180" customWidth="1"/>
    <col min="12290" max="12341" width="3.109375" style="180" customWidth="1"/>
    <col min="12342" max="12342" width="0.109375" style="180" customWidth="1"/>
    <col min="12343" max="12345" width="0" style="180" hidden="1" customWidth="1"/>
    <col min="12346" max="12544" width="8.88671875" style="180"/>
    <col min="12545" max="12545" width="6.88671875" style="180" customWidth="1"/>
    <col min="12546" max="12597" width="3.109375" style="180" customWidth="1"/>
    <col min="12598" max="12598" width="0.109375" style="180" customWidth="1"/>
    <col min="12599" max="12601" width="0" style="180" hidden="1" customWidth="1"/>
    <col min="12602" max="12800" width="8.88671875" style="180"/>
    <col min="12801" max="12801" width="6.88671875" style="180" customWidth="1"/>
    <col min="12802" max="12853" width="3.109375" style="180" customWidth="1"/>
    <col min="12854" max="12854" width="0.109375" style="180" customWidth="1"/>
    <col min="12855" max="12857" width="0" style="180" hidden="1" customWidth="1"/>
    <col min="12858" max="13056" width="8.88671875" style="180"/>
    <col min="13057" max="13057" width="6.88671875" style="180" customWidth="1"/>
    <col min="13058" max="13109" width="3.109375" style="180" customWidth="1"/>
    <col min="13110" max="13110" width="0.109375" style="180" customWidth="1"/>
    <col min="13111" max="13113" width="0" style="180" hidden="1" customWidth="1"/>
    <col min="13114" max="13312" width="8.88671875" style="180"/>
    <col min="13313" max="13313" width="6.88671875" style="180" customWidth="1"/>
    <col min="13314" max="13365" width="3.109375" style="180" customWidth="1"/>
    <col min="13366" max="13366" width="0.109375" style="180" customWidth="1"/>
    <col min="13367" max="13369" width="0" style="180" hidden="1" customWidth="1"/>
    <col min="13370" max="13568" width="8.88671875" style="180"/>
    <col min="13569" max="13569" width="6.88671875" style="180" customWidth="1"/>
    <col min="13570" max="13621" width="3.109375" style="180" customWidth="1"/>
    <col min="13622" max="13622" width="0.109375" style="180" customWidth="1"/>
    <col min="13623" max="13625" width="0" style="180" hidden="1" customWidth="1"/>
    <col min="13626" max="13824" width="8.88671875" style="180"/>
    <col min="13825" max="13825" width="6.88671875" style="180" customWidth="1"/>
    <col min="13826" max="13877" width="3.109375" style="180" customWidth="1"/>
    <col min="13878" max="13878" width="0.109375" style="180" customWidth="1"/>
    <col min="13879" max="13881" width="0" style="180" hidden="1" customWidth="1"/>
    <col min="13882" max="14080" width="8.88671875" style="180"/>
    <col min="14081" max="14081" width="6.88671875" style="180" customWidth="1"/>
    <col min="14082" max="14133" width="3.109375" style="180" customWidth="1"/>
    <col min="14134" max="14134" width="0.109375" style="180" customWidth="1"/>
    <col min="14135" max="14137" width="0" style="180" hidden="1" customWidth="1"/>
    <col min="14138" max="14336" width="8.88671875" style="180"/>
    <col min="14337" max="14337" width="6.88671875" style="180" customWidth="1"/>
    <col min="14338" max="14389" width="3.109375" style="180" customWidth="1"/>
    <col min="14390" max="14390" width="0.109375" style="180" customWidth="1"/>
    <col min="14391" max="14393" width="0" style="180" hidden="1" customWidth="1"/>
    <col min="14394" max="14592" width="8.88671875" style="180"/>
    <col min="14593" max="14593" width="6.88671875" style="180" customWidth="1"/>
    <col min="14594" max="14645" width="3.109375" style="180" customWidth="1"/>
    <col min="14646" max="14646" width="0.109375" style="180" customWidth="1"/>
    <col min="14647" max="14649" width="0" style="180" hidden="1" customWidth="1"/>
    <col min="14650" max="14848" width="8.88671875" style="180"/>
    <col min="14849" max="14849" width="6.88671875" style="180" customWidth="1"/>
    <col min="14850" max="14901" width="3.109375" style="180" customWidth="1"/>
    <col min="14902" max="14902" width="0.109375" style="180" customWidth="1"/>
    <col min="14903" max="14905" width="0" style="180" hidden="1" customWidth="1"/>
    <col min="14906" max="15104" width="8.88671875" style="180"/>
    <col min="15105" max="15105" width="6.88671875" style="180" customWidth="1"/>
    <col min="15106" max="15157" width="3.109375" style="180" customWidth="1"/>
    <col min="15158" max="15158" width="0.109375" style="180" customWidth="1"/>
    <col min="15159" max="15161" width="0" style="180" hidden="1" customWidth="1"/>
    <col min="15162" max="15360" width="8.88671875" style="180"/>
    <col min="15361" max="15361" width="6.88671875" style="180" customWidth="1"/>
    <col min="15362" max="15413" width="3.109375" style="180" customWidth="1"/>
    <col min="15414" max="15414" width="0.109375" style="180" customWidth="1"/>
    <col min="15415" max="15417" width="0" style="180" hidden="1" customWidth="1"/>
    <col min="15418" max="15616" width="8.88671875" style="180"/>
    <col min="15617" max="15617" width="6.88671875" style="180" customWidth="1"/>
    <col min="15618" max="15669" width="3.109375" style="180" customWidth="1"/>
    <col min="15670" max="15670" width="0.109375" style="180" customWidth="1"/>
    <col min="15671" max="15673" width="0" style="180" hidden="1" customWidth="1"/>
    <col min="15674" max="15872" width="8.88671875" style="180"/>
    <col min="15873" max="15873" width="6.88671875" style="180" customWidth="1"/>
    <col min="15874" max="15925" width="3.109375" style="180" customWidth="1"/>
    <col min="15926" max="15926" width="0.109375" style="180" customWidth="1"/>
    <col min="15927" max="15929" width="0" style="180" hidden="1" customWidth="1"/>
    <col min="15930" max="16128" width="8.88671875" style="180"/>
    <col min="16129" max="16129" width="6.88671875" style="180" customWidth="1"/>
    <col min="16130" max="16181" width="3.109375" style="180" customWidth="1"/>
    <col min="16182" max="16182" width="0.109375" style="180" customWidth="1"/>
    <col min="16183" max="16185" width="0" style="180" hidden="1" customWidth="1"/>
    <col min="16186" max="16384" width="8.88671875" style="180"/>
  </cols>
  <sheetData>
    <row r="1" spans="1:61" ht="21" x14ac:dyDescent="0.3">
      <c r="A1" s="876" t="s">
        <v>154</v>
      </c>
      <c r="B1" s="876"/>
      <c r="C1" s="876"/>
      <c r="D1" s="876"/>
      <c r="E1" s="876"/>
      <c r="F1" s="876"/>
      <c r="G1" s="876"/>
      <c r="H1" s="876"/>
      <c r="I1" s="876"/>
      <c r="J1" s="876"/>
      <c r="K1" s="876"/>
      <c r="L1" s="876"/>
      <c r="M1" s="876"/>
      <c r="N1" s="876"/>
      <c r="O1" s="876"/>
      <c r="P1" s="876"/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6"/>
      <c r="AO1" s="876"/>
      <c r="AP1" s="876"/>
      <c r="AQ1" s="876"/>
      <c r="AR1" s="876"/>
      <c r="AS1" s="876"/>
      <c r="AT1" s="876"/>
      <c r="AU1" s="876"/>
      <c r="AV1" s="876"/>
      <c r="AW1" s="876"/>
      <c r="AX1" s="876"/>
      <c r="AY1" s="876"/>
      <c r="AZ1" s="876"/>
      <c r="BA1" s="876"/>
      <c r="BB1" s="876"/>
      <c r="BC1" s="876"/>
      <c r="BD1" s="876"/>
      <c r="BE1" s="876"/>
      <c r="BF1" s="876"/>
      <c r="BG1" s="876"/>
      <c r="BH1" s="876"/>
      <c r="BI1" s="876"/>
    </row>
    <row r="2" spans="1:61" s="1" customFormat="1" ht="21" customHeight="1" x14ac:dyDescent="0.3">
      <c r="A2" s="876" t="s">
        <v>0</v>
      </c>
      <c r="B2" s="876"/>
      <c r="C2" s="876"/>
      <c r="D2" s="876"/>
      <c r="E2" s="876"/>
      <c r="F2" s="876"/>
      <c r="G2" s="876"/>
      <c r="H2" s="876"/>
      <c r="I2" s="876"/>
      <c r="J2" s="876"/>
      <c r="K2" s="876"/>
      <c r="L2" s="876"/>
      <c r="M2" s="876"/>
      <c r="N2" s="876"/>
      <c r="O2" s="876"/>
      <c r="P2" s="876"/>
      <c r="Q2" s="876"/>
      <c r="R2" s="876"/>
      <c r="S2" s="876"/>
      <c r="T2" s="876"/>
      <c r="U2" s="876"/>
      <c r="V2" s="876"/>
      <c r="W2" s="876"/>
      <c r="X2" s="876"/>
      <c r="Y2" s="876"/>
      <c r="Z2" s="876"/>
      <c r="AA2" s="876"/>
      <c r="AB2" s="876"/>
      <c r="AC2" s="876"/>
      <c r="AD2" s="876"/>
      <c r="AE2" s="876"/>
      <c r="AF2" s="876"/>
      <c r="AG2" s="876"/>
      <c r="AH2" s="876"/>
      <c r="AI2" s="876"/>
      <c r="AJ2" s="876"/>
      <c r="AK2" s="876"/>
      <c r="AL2" s="876"/>
      <c r="AM2" s="876"/>
      <c r="AN2" s="876"/>
      <c r="AO2" s="876"/>
      <c r="AP2" s="876"/>
      <c r="AQ2" s="876"/>
      <c r="AR2" s="876"/>
      <c r="AS2" s="876"/>
      <c r="AT2" s="876"/>
      <c r="AU2" s="876"/>
      <c r="AV2" s="876"/>
      <c r="AW2" s="876"/>
      <c r="AX2" s="876"/>
      <c r="AY2" s="876"/>
      <c r="AZ2" s="876"/>
      <c r="BA2" s="876"/>
      <c r="BB2" s="876"/>
      <c r="BC2" s="876"/>
      <c r="BD2" s="876"/>
      <c r="BE2" s="876"/>
      <c r="BF2" s="876"/>
      <c r="BG2" s="876"/>
      <c r="BH2" s="876"/>
      <c r="BI2" s="876"/>
    </row>
    <row r="3" spans="1:61" s="1" customFormat="1" ht="21" customHeight="1" x14ac:dyDescent="0.3">
      <c r="A3" s="1039" t="s">
        <v>89</v>
      </c>
      <c r="B3" s="1039"/>
      <c r="C3" s="1039"/>
      <c r="D3" s="1039"/>
      <c r="E3" s="1039"/>
      <c r="F3" s="1039"/>
      <c r="G3" s="1039"/>
      <c r="H3" s="1039"/>
      <c r="I3" s="1039"/>
      <c r="J3" s="1039"/>
      <c r="K3" s="1039"/>
      <c r="L3" s="1039"/>
      <c r="M3" s="1039"/>
      <c r="N3" s="1039"/>
      <c r="O3" s="1039"/>
      <c r="P3" s="1039"/>
      <c r="Q3" s="1039"/>
      <c r="R3" s="1039"/>
      <c r="S3" s="1039"/>
      <c r="T3" s="1039"/>
      <c r="U3" s="1039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  <c r="AH3" s="1039"/>
      <c r="AI3" s="1039"/>
      <c r="AJ3" s="1039"/>
      <c r="AK3" s="1039"/>
      <c r="AL3" s="1039"/>
      <c r="AM3" s="1039"/>
      <c r="AN3" s="1039"/>
      <c r="AO3" s="1039"/>
      <c r="AP3" s="1039"/>
      <c r="AQ3" s="1039"/>
      <c r="AR3" s="1039"/>
      <c r="AS3" s="1039"/>
      <c r="AT3" s="1039"/>
      <c r="AU3" s="1039"/>
      <c r="AV3" s="1039"/>
      <c r="AW3" s="1039"/>
      <c r="AX3" s="1039"/>
      <c r="AY3" s="1039"/>
      <c r="AZ3" s="1039"/>
      <c r="BA3" s="1039"/>
      <c r="BB3" s="1039"/>
      <c r="BC3" s="1039"/>
      <c r="BD3" s="1039"/>
      <c r="BE3" s="1039"/>
      <c r="BF3" s="1039"/>
      <c r="BG3" s="1039"/>
      <c r="BH3" s="1039"/>
      <c r="BI3" s="1039"/>
    </row>
    <row r="4" spans="1:61" s="1" customFormat="1" ht="21.75" customHeight="1" x14ac:dyDescent="0.3">
      <c r="A4" s="3" t="s">
        <v>156</v>
      </c>
      <c r="B4" s="2"/>
      <c r="C4" s="2"/>
      <c r="D4" s="2"/>
      <c r="E4" s="2"/>
      <c r="F4" s="2"/>
      <c r="G4" s="2"/>
      <c r="H4" s="2"/>
      <c r="I4" s="4"/>
      <c r="J4" s="877" t="s">
        <v>155</v>
      </c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9"/>
      <c r="AQ4" s="879"/>
      <c r="AR4" s="879"/>
      <c r="AS4" s="879"/>
      <c r="AT4" s="879"/>
      <c r="AU4" s="895" t="s">
        <v>244</v>
      </c>
      <c r="AV4" s="895"/>
      <c r="AW4" s="895"/>
      <c r="AX4" s="895"/>
      <c r="AY4" s="895"/>
      <c r="AZ4" s="895"/>
      <c r="BA4" s="895"/>
      <c r="BB4" s="895"/>
      <c r="BC4" s="662"/>
      <c r="BD4" s="462"/>
      <c r="BE4" s="462"/>
    </row>
    <row r="5" spans="1:61" ht="14.4" customHeight="1" x14ac:dyDescent="0.3">
      <c r="A5" s="180" t="s">
        <v>1</v>
      </c>
      <c r="J5" s="883"/>
      <c r="K5" s="883"/>
      <c r="L5" s="883"/>
      <c r="M5" s="883"/>
      <c r="N5" s="883"/>
      <c r="O5" s="883"/>
      <c r="P5" s="883"/>
      <c r="Q5" s="883"/>
      <c r="R5" s="883"/>
      <c r="S5" s="883"/>
      <c r="T5" s="883"/>
      <c r="U5" s="883"/>
      <c r="V5" s="883"/>
      <c r="W5" s="883"/>
      <c r="X5" s="883"/>
      <c r="Y5" s="883"/>
      <c r="Z5" s="883"/>
      <c r="AA5" s="883"/>
      <c r="AB5" s="883"/>
      <c r="AC5" s="883"/>
      <c r="AD5" s="883"/>
      <c r="AE5" s="883"/>
      <c r="AF5" s="883"/>
      <c r="AG5" s="883"/>
      <c r="AH5" s="883"/>
      <c r="AI5" s="883"/>
      <c r="AJ5" s="883"/>
      <c r="AK5" s="883"/>
      <c r="AL5" s="883"/>
      <c r="AM5" s="883"/>
      <c r="AN5" s="883"/>
      <c r="AO5" s="883"/>
      <c r="AU5" s="896" t="s">
        <v>245</v>
      </c>
      <c r="AV5" s="896"/>
      <c r="AW5" s="896"/>
      <c r="AX5" s="896"/>
      <c r="AY5" s="896"/>
      <c r="AZ5" s="896"/>
      <c r="BA5" s="896"/>
      <c r="BB5" s="896"/>
      <c r="BC5" s="662"/>
      <c r="BD5" s="661"/>
      <c r="BE5" s="661"/>
    </row>
    <row r="6" spans="1:61" ht="14.4" customHeight="1" x14ac:dyDescent="0.3">
      <c r="A6" s="180" t="s">
        <v>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U6" s="896" t="s">
        <v>247</v>
      </c>
      <c r="AV6" s="896"/>
      <c r="AW6" s="896"/>
      <c r="AX6" s="896"/>
      <c r="AY6" s="896"/>
      <c r="AZ6" s="896"/>
      <c r="BA6" s="896"/>
      <c r="BB6" s="896"/>
      <c r="BC6" s="662"/>
      <c r="BD6" s="464"/>
      <c r="BE6" s="464"/>
    </row>
    <row r="7" spans="1:61" ht="14.4" customHeight="1" x14ac:dyDescent="0.3">
      <c r="A7" s="180" t="s">
        <v>3</v>
      </c>
      <c r="Q7" s="857" t="s">
        <v>157</v>
      </c>
      <c r="R7" s="857"/>
      <c r="S7" s="857"/>
      <c r="T7" s="857"/>
      <c r="U7" s="857"/>
      <c r="V7" s="857"/>
      <c r="W7" s="857"/>
      <c r="X7" s="857"/>
      <c r="Y7" s="857"/>
      <c r="Z7" s="857"/>
      <c r="AA7" s="857"/>
      <c r="AB7" s="857"/>
      <c r="AC7" s="857"/>
      <c r="AD7" s="857"/>
      <c r="AE7" s="857"/>
      <c r="AF7" s="857"/>
      <c r="AG7" s="857"/>
      <c r="AH7" s="857"/>
      <c r="AI7" s="857"/>
      <c r="AJ7" s="857"/>
      <c r="AK7" s="857"/>
      <c r="AL7" s="857"/>
      <c r="AM7" s="857"/>
      <c r="AU7" s="897" t="s">
        <v>248</v>
      </c>
      <c r="AV7" s="897"/>
      <c r="AW7" s="897"/>
      <c r="AX7" s="897"/>
      <c r="AY7" s="897"/>
      <c r="AZ7" s="897"/>
      <c r="BA7" s="897"/>
      <c r="BB7" s="897"/>
      <c r="BC7" s="897"/>
      <c r="BD7" s="897"/>
      <c r="BE7" s="897"/>
    </row>
    <row r="8" spans="1:61" ht="14.4" customHeight="1" x14ac:dyDescent="0.3">
      <c r="A8" s="180" t="s">
        <v>90</v>
      </c>
      <c r="I8" s="98"/>
      <c r="Q8" s="886" t="s">
        <v>158</v>
      </c>
      <c r="R8" s="886"/>
      <c r="S8" s="886"/>
      <c r="T8" s="886"/>
      <c r="U8" s="886"/>
      <c r="V8" s="886"/>
      <c r="W8" s="886"/>
      <c r="X8" s="886"/>
      <c r="Y8" s="886"/>
      <c r="Z8" s="886"/>
      <c r="AA8" s="886"/>
      <c r="AB8" s="886"/>
      <c r="AC8" s="886"/>
      <c r="AD8" s="886"/>
      <c r="AE8" s="886"/>
      <c r="AF8" s="886"/>
      <c r="AG8" s="886"/>
      <c r="AH8" s="886"/>
      <c r="AI8" s="886"/>
      <c r="AJ8" s="886"/>
      <c r="AK8" s="886"/>
      <c r="AL8" s="886"/>
      <c r="AM8" s="886"/>
      <c r="AU8" s="898" t="s">
        <v>246</v>
      </c>
      <c r="AV8" s="898"/>
      <c r="AW8" s="898"/>
      <c r="AX8" s="898"/>
      <c r="AY8" s="898"/>
      <c r="AZ8" s="898"/>
      <c r="BA8" s="898"/>
      <c r="BB8" s="898"/>
      <c r="BC8" s="898"/>
      <c r="BD8" s="898"/>
      <c r="BE8" s="898"/>
    </row>
    <row r="9" spans="1:61" ht="14.4" customHeight="1" x14ac:dyDescent="0.25">
      <c r="A9" s="888" t="s">
        <v>197</v>
      </c>
      <c r="B9" s="889"/>
      <c r="C9" s="889"/>
      <c r="D9" s="889"/>
      <c r="E9" s="889"/>
      <c r="F9" s="889"/>
      <c r="G9" s="889"/>
      <c r="I9" s="98"/>
      <c r="Q9" s="887" t="s">
        <v>159</v>
      </c>
      <c r="R9" s="887"/>
      <c r="S9" s="887"/>
      <c r="T9" s="887"/>
      <c r="U9" s="887"/>
      <c r="V9" s="887"/>
      <c r="W9" s="887"/>
      <c r="X9" s="887"/>
      <c r="Y9" s="887"/>
      <c r="Z9" s="887"/>
      <c r="AA9" s="887"/>
      <c r="AB9" s="887"/>
      <c r="AC9" s="887"/>
      <c r="AD9" s="887"/>
      <c r="AE9" s="887"/>
      <c r="AF9" s="887"/>
      <c r="AG9" s="887"/>
      <c r="AH9" s="887"/>
      <c r="AI9" s="887"/>
      <c r="AJ9" s="887"/>
      <c r="AK9" s="887"/>
      <c r="AL9" s="887"/>
      <c r="AM9" s="887"/>
    </row>
    <row r="10" spans="1:61" ht="14.4" customHeight="1" x14ac:dyDescent="0.3">
      <c r="I10" s="9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61" x14ac:dyDescent="0.3">
      <c r="I11" s="98"/>
      <c r="P11" s="857" t="s">
        <v>160</v>
      </c>
      <c r="Q11" s="857"/>
      <c r="R11" s="857"/>
      <c r="S11" s="857"/>
      <c r="T11" s="857"/>
      <c r="U11" s="857"/>
      <c r="V11" s="857"/>
      <c r="W11" s="857"/>
      <c r="X11" s="857"/>
      <c r="Y11" s="857"/>
      <c r="Z11" s="857"/>
      <c r="AA11" s="857"/>
      <c r="AB11" s="857"/>
      <c r="AC11" s="857"/>
      <c r="AD11" s="857"/>
      <c r="AE11" s="857"/>
      <c r="AF11" s="857"/>
      <c r="AG11" s="857"/>
      <c r="AH11" s="857"/>
      <c r="AI11" s="857"/>
      <c r="AJ11" s="857"/>
      <c r="AK11" s="857"/>
      <c r="AL11" s="857"/>
      <c r="AM11" s="857"/>
      <c r="AN11" s="857"/>
    </row>
    <row r="12" spans="1:61" ht="14.4" x14ac:dyDescent="0.3">
      <c r="I12" s="98"/>
      <c r="P12" s="880" t="s">
        <v>170</v>
      </c>
      <c r="Q12" s="880"/>
      <c r="R12" s="880"/>
      <c r="S12" s="880"/>
      <c r="T12" s="880"/>
      <c r="U12" s="880"/>
      <c r="V12" s="880"/>
      <c r="W12" s="880"/>
      <c r="X12" s="880"/>
      <c r="Y12" s="880"/>
      <c r="Z12" s="880"/>
      <c r="AA12" s="880"/>
      <c r="AB12" s="880"/>
      <c r="AC12" s="880"/>
      <c r="AD12" s="880"/>
      <c r="AE12" s="880"/>
      <c r="AF12" s="880"/>
      <c r="AG12" s="880"/>
      <c r="AH12" s="880"/>
      <c r="AI12" s="880"/>
      <c r="AJ12" s="880"/>
      <c r="AK12" s="880"/>
      <c r="AL12" s="880"/>
      <c r="AM12" s="880"/>
      <c r="AN12" s="880"/>
      <c r="AO12" s="881"/>
      <c r="AP12" s="881"/>
      <c r="AQ12" s="881"/>
      <c r="AR12" s="881"/>
      <c r="AS12" s="881"/>
      <c r="AT12" s="881"/>
    </row>
    <row r="13" spans="1:61" ht="14.4" x14ac:dyDescent="0.3">
      <c r="I13" s="98"/>
      <c r="P13" s="880" t="s">
        <v>171</v>
      </c>
      <c r="Q13" s="880"/>
      <c r="R13" s="880"/>
      <c r="S13" s="880"/>
      <c r="T13" s="880"/>
      <c r="U13" s="880"/>
      <c r="V13" s="880"/>
      <c r="W13" s="880"/>
      <c r="X13" s="880"/>
      <c r="Y13" s="880"/>
      <c r="Z13" s="880"/>
      <c r="AA13" s="880"/>
      <c r="AB13" s="880"/>
      <c r="AC13" s="880"/>
      <c r="AD13" s="880"/>
      <c r="AE13" s="880"/>
      <c r="AF13" s="880"/>
      <c r="AG13" s="880"/>
      <c r="AH13" s="880"/>
      <c r="AI13" s="880"/>
      <c r="AJ13" s="880"/>
      <c r="AK13" s="880"/>
      <c r="AL13" s="880"/>
      <c r="AM13" s="880"/>
      <c r="AN13" s="880"/>
      <c r="AO13" s="882"/>
      <c r="AP13" s="882"/>
      <c r="AQ13" s="882"/>
      <c r="AR13" s="882"/>
      <c r="AS13" s="882"/>
      <c r="AT13" s="882"/>
    </row>
    <row r="14" spans="1:61" ht="15.75" customHeight="1" x14ac:dyDescent="0.3">
      <c r="I14" s="98"/>
      <c r="P14" s="880" t="s">
        <v>172</v>
      </c>
      <c r="Q14" s="880"/>
      <c r="R14" s="880"/>
      <c r="S14" s="880"/>
      <c r="T14" s="880"/>
      <c r="U14" s="880"/>
      <c r="V14" s="880"/>
      <c r="W14" s="880"/>
      <c r="X14" s="880"/>
      <c r="Y14" s="880"/>
      <c r="Z14" s="880"/>
      <c r="AA14" s="880"/>
      <c r="AB14" s="880"/>
      <c r="AC14" s="880"/>
      <c r="AD14" s="880"/>
      <c r="AE14" s="880"/>
      <c r="AF14" s="880"/>
      <c r="AG14" s="880"/>
      <c r="AH14" s="880"/>
      <c r="AI14" s="880"/>
      <c r="AJ14" s="880"/>
      <c r="AK14" s="880"/>
      <c r="AL14" s="880"/>
      <c r="AM14" s="880"/>
      <c r="AN14" s="880"/>
      <c r="AO14" s="882"/>
      <c r="AP14" s="882"/>
      <c r="AQ14" s="882"/>
      <c r="AR14" s="882"/>
      <c r="AS14" s="882"/>
      <c r="AT14" s="882"/>
    </row>
    <row r="15" spans="1:61" ht="8.4" customHeight="1" x14ac:dyDescent="0.3">
      <c r="I15" s="98"/>
      <c r="P15" s="362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</row>
    <row r="16" spans="1:61" s="139" customFormat="1" ht="17.100000000000001" customHeight="1" x14ac:dyDescent="0.3">
      <c r="A16" s="136"/>
      <c r="B16" s="136"/>
      <c r="C16" s="136"/>
      <c r="D16" s="136"/>
      <c r="E16" s="136"/>
      <c r="F16" s="136"/>
      <c r="G16" s="842" t="s">
        <v>161</v>
      </c>
      <c r="H16" s="842"/>
      <c r="I16" s="842"/>
      <c r="J16" s="842"/>
      <c r="K16" s="842"/>
      <c r="L16" s="842"/>
      <c r="M16" s="842"/>
      <c r="N16" s="842"/>
      <c r="O16" s="842"/>
      <c r="P16" s="842"/>
      <c r="Q16" s="842"/>
      <c r="R16" s="842"/>
      <c r="S16" s="842"/>
      <c r="T16" s="842"/>
      <c r="U16" s="842"/>
      <c r="V16" s="842"/>
      <c r="W16" s="842"/>
      <c r="X16" s="842"/>
      <c r="Y16" s="842"/>
      <c r="Z16" s="842"/>
      <c r="AA16" s="842"/>
      <c r="AB16" s="842"/>
      <c r="AC16" s="842"/>
      <c r="AD16" s="842"/>
      <c r="AE16" s="136"/>
      <c r="AF16" s="136"/>
      <c r="AG16" s="136"/>
      <c r="AH16" s="136"/>
      <c r="AI16" s="842" t="s">
        <v>165</v>
      </c>
      <c r="AJ16" s="842"/>
      <c r="AK16" s="842"/>
      <c r="AL16" s="842"/>
      <c r="AM16" s="842"/>
      <c r="AN16" s="842"/>
      <c r="AO16" s="842"/>
      <c r="AP16" s="842"/>
      <c r="AQ16" s="842"/>
      <c r="AR16" s="842"/>
      <c r="AS16" s="842"/>
      <c r="AT16" s="842"/>
      <c r="AU16" s="842"/>
      <c r="AV16" s="842"/>
      <c r="AW16" s="842"/>
      <c r="AX16" s="842"/>
      <c r="AY16" s="842"/>
      <c r="AZ16" s="842"/>
      <c r="BA16" s="137"/>
      <c r="BB16" s="242"/>
      <c r="BC16" s="242"/>
      <c r="BD16" s="242"/>
      <c r="BE16" s="242"/>
      <c r="BF16" s="242"/>
      <c r="BG16" s="138"/>
      <c r="BH16" s="138"/>
      <c r="BI16" s="138"/>
    </row>
    <row r="17" spans="1:69" s="139" customFormat="1" ht="7.35" customHeight="1" x14ac:dyDescent="0.3">
      <c r="A17" s="136"/>
      <c r="B17" s="136"/>
      <c r="C17" s="136"/>
      <c r="D17" s="136"/>
      <c r="E17" s="136"/>
      <c r="F17" s="136"/>
      <c r="G17" s="242"/>
      <c r="H17" s="242"/>
      <c r="I17" s="361"/>
      <c r="J17" s="242"/>
      <c r="K17" s="244"/>
      <c r="L17" s="244"/>
      <c r="M17" s="244"/>
      <c r="N17" s="244"/>
      <c r="O17" s="244"/>
      <c r="P17" s="244"/>
      <c r="Q17" s="244"/>
      <c r="R17" s="244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142"/>
      <c r="AF17" s="142"/>
      <c r="AG17" s="141"/>
      <c r="AH17" s="141"/>
      <c r="AI17" s="244"/>
      <c r="AJ17" s="244"/>
      <c r="AK17" s="244"/>
      <c r="AL17" s="244"/>
      <c r="AM17" s="244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137"/>
      <c r="BB17" s="242"/>
      <c r="BC17" s="242"/>
      <c r="BD17" s="242"/>
      <c r="BE17" s="242"/>
      <c r="BF17" s="242"/>
      <c r="BG17" s="138"/>
      <c r="BH17" s="138"/>
      <c r="BI17" s="138"/>
    </row>
    <row r="18" spans="1:69" s="139" customFormat="1" ht="15.6" customHeight="1" x14ac:dyDescent="0.3">
      <c r="A18" s="136"/>
      <c r="B18" s="136"/>
      <c r="C18" s="136"/>
      <c r="D18" s="136"/>
      <c r="E18" s="136"/>
      <c r="F18" s="136"/>
      <c r="G18" s="842" t="s">
        <v>162</v>
      </c>
      <c r="H18" s="842"/>
      <c r="I18" s="842"/>
      <c r="J18" s="842"/>
      <c r="K18" s="842"/>
      <c r="L18" s="842"/>
      <c r="M18" s="842"/>
      <c r="N18" s="842"/>
      <c r="O18" s="842"/>
      <c r="P18" s="842"/>
      <c r="Q18" s="842"/>
      <c r="R18" s="842"/>
      <c r="S18" s="842"/>
      <c r="T18" s="842"/>
      <c r="U18" s="842"/>
      <c r="V18" s="842"/>
      <c r="W18" s="842"/>
      <c r="X18" s="842"/>
      <c r="Y18" s="242"/>
      <c r="Z18" s="242"/>
      <c r="AA18" s="242"/>
      <c r="AB18" s="242"/>
      <c r="AC18" s="242"/>
      <c r="AD18" s="242"/>
      <c r="AE18" s="136"/>
      <c r="AF18" s="136"/>
      <c r="AG18" s="136"/>
      <c r="AH18" s="136"/>
      <c r="AI18" s="842" t="s">
        <v>166</v>
      </c>
      <c r="AJ18" s="842"/>
      <c r="AK18" s="842"/>
      <c r="AL18" s="842"/>
      <c r="AM18" s="842"/>
      <c r="AN18" s="842"/>
      <c r="AO18" s="842"/>
      <c r="AP18" s="842"/>
      <c r="AQ18" s="842"/>
      <c r="AR18" s="842"/>
      <c r="AS18" s="842"/>
      <c r="AT18" s="842"/>
      <c r="AU18" s="842"/>
      <c r="AV18" s="842"/>
      <c r="AW18" s="842"/>
      <c r="AX18" s="842"/>
      <c r="AY18" s="842"/>
      <c r="AZ18" s="842"/>
      <c r="BA18" s="842"/>
      <c r="BB18" s="842"/>
      <c r="BC18" s="842"/>
      <c r="BD18" s="842"/>
      <c r="BE18" s="842"/>
      <c r="BF18" s="842"/>
      <c r="BG18" s="138"/>
      <c r="BH18" s="138"/>
      <c r="BI18" s="138"/>
    </row>
    <row r="19" spans="1:69" s="139" customFormat="1" ht="7.35" customHeight="1" x14ac:dyDescent="0.3">
      <c r="A19" s="136"/>
      <c r="B19" s="136"/>
      <c r="C19" s="136"/>
      <c r="D19" s="136"/>
      <c r="E19" s="136"/>
      <c r="F19" s="136"/>
      <c r="G19" s="242"/>
      <c r="H19" s="242"/>
      <c r="I19" s="242"/>
      <c r="J19" s="242"/>
      <c r="K19" s="246" t="s">
        <v>4</v>
      </c>
      <c r="L19" s="246"/>
      <c r="M19" s="246"/>
      <c r="N19" s="246"/>
      <c r="O19" s="246"/>
      <c r="P19" s="246"/>
      <c r="Q19" s="246"/>
      <c r="R19" s="246"/>
      <c r="S19" s="246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136"/>
      <c r="AF19" s="136"/>
      <c r="AG19" s="136"/>
      <c r="AH19" s="136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2"/>
      <c r="AV19" s="242"/>
      <c r="AW19" s="242"/>
      <c r="AX19" s="242"/>
      <c r="AY19" s="242"/>
      <c r="AZ19" s="242"/>
      <c r="BA19" s="137"/>
      <c r="BB19" s="242"/>
      <c r="BC19" s="242"/>
      <c r="BD19" s="242"/>
      <c r="BE19" s="242"/>
      <c r="BF19" s="242"/>
      <c r="BG19" s="138"/>
      <c r="BH19" s="138"/>
      <c r="BI19" s="138"/>
    </row>
    <row r="20" spans="1:69" s="139" customFormat="1" x14ac:dyDescent="0.25">
      <c r="A20" s="136"/>
      <c r="B20" s="136"/>
      <c r="C20" s="136"/>
      <c r="D20" s="136"/>
      <c r="E20" s="136"/>
      <c r="F20" s="136"/>
      <c r="G20" s="842" t="s">
        <v>233</v>
      </c>
      <c r="H20" s="842"/>
      <c r="I20" s="842"/>
      <c r="J20" s="842"/>
      <c r="K20" s="842"/>
      <c r="L20" s="842"/>
      <c r="M20" s="842"/>
      <c r="N20" s="842"/>
      <c r="O20" s="842"/>
      <c r="P20" s="842"/>
      <c r="Q20" s="842"/>
      <c r="R20" s="842"/>
      <c r="S20" s="842"/>
      <c r="T20" s="842"/>
      <c r="U20" s="842"/>
      <c r="V20" s="842"/>
      <c r="W20" s="842"/>
      <c r="X20" s="842"/>
      <c r="Y20" s="242"/>
      <c r="Z20" s="242"/>
      <c r="AA20" s="242"/>
      <c r="AB20" s="242"/>
      <c r="AC20" s="242"/>
      <c r="AD20" s="242"/>
      <c r="AE20" s="136"/>
      <c r="AF20" s="136"/>
      <c r="AG20" s="136"/>
      <c r="AH20" s="136"/>
      <c r="AI20" s="842" t="s">
        <v>167</v>
      </c>
      <c r="AJ20" s="842"/>
      <c r="AK20" s="842"/>
      <c r="AL20" s="842"/>
      <c r="AM20" s="842"/>
      <c r="AN20" s="842"/>
      <c r="AO20" s="842"/>
      <c r="AP20" s="842"/>
      <c r="AQ20" s="842"/>
      <c r="AR20" s="842"/>
      <c r="AS20" s="842"/>
      <c r="AT20" s="842"/>
      <c r="AU20" s="842"/>
      <c r="AV20" s="842"/>
      <c r="AW20" s="842"/>
      <c r="AX20" s="842"/>
      <c r="AY20" s="842"/>
      <c r="AZ20" s="842"/>
      <c r="BA20" s="137"/>
      <c r="BB20" s="243"/>
      <c r="BC20" s="243"/>
      <c r="BD20" s="243"/>
      <c r="BE20" s="243"/>
      <c r="BF20" s="243"/>
      <c r="BG20" s="140"/>
      <c r="BH20" s="140"/>
      <c r="BI20" s="140"/>
    </row>
    <row r="21" spans="1:69" s="139" customFormat="1" ht="8.4" customHeight="1" x14ac:dyDescent="0.25">
      <c r="A21" s="136"/>
      <c r="B21" s="136"/>
      <c r="C21" s="136"/>
      <c r="D21" s="136"/>
      <c r="E21" s="136"/>
      <c r="F21" s="136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136"/>
      <c r="AF21" s="136"/>
      <c r="AG21" s="136"/>
      <c r="AH21" s="136"/>
      <c r="AI21" s="242"/>
      <c r="AJ21" s="242"/>
      <c r="AK21" s="242"/>
      <c r="AL21" s="242"/>
      <c r="AM21" s="242"/>
      <c r="AN21" s="242"/>
      <c r="AO21" s="242"/>
      <c r="AP21" s="242"/>
      <c r="AQ21" s="242"/>
      <c r="AR21" s="242"/>
      <c r="AS21" s="242"/>
      <c r="AT21" s="242"/>
      <c r="AU21" s="242"/>
      <c r="AV21" s="242"/>
      <c r="AW21" s="242"/>
      <c r="AX21" s="242"/>
      <c r="AY21" s="242"/>
      <c r="AZ21" s="242"/>
      <c r="BA21" s="137"/>
    </row>
    <row r="22" spans="1:69" s="139" customFormat="1" x14ac:dyDescent="0.25">
      <c r="A22" s="136"/>
      <c r="B22" s="143"/>
      <c r="C22" s="143"/>
      <c r="D22" s="143"/>
      <c r="E22" s="143"/>
      <c r="F22" s="143"/>
      <c r="G22" s="843" t="s">
        <v>164</v>
      </c>
      <c r="H22" s="843"/>
      <c r="I22" s="843"/>
      <c r="J22" s="843"/>
      <c r="K22" s="843"/>
      <c r="L22" s="843"/>
      <c r="M22" s="843"/>
      <c r="N22" s="843"/>
      <c r="O22" s="843"/>
      <c r="P22" s="843"/>
      <c r="Q22" s="843"/>
      <c r="R22" s="843"/>
      <c r="S22" s="843"/>
      <c r="T22" s="843"/>
      <c r="U22" s="843"/>
      <c r="V22" s="843"/>
      <c r="W22" s="843"/>
      <c r="X22" s="843"/>
      <c r="Y22" s="246"/>
      <c r="Z22" s="246"/>
      <c r="AA22" s="246"/>
      <c r="AB22" s="246"/>
      <c r="AC22" s="246"/>
      <c r="AD22" s="246"/>
      <c r="AE22" s="143"/>
      <c r="AF22" s="136"/>
      <c r="AG22" s="144"/>
      <c r="AH22" s="144"/>
      <c r="AI22" s="922" t="s">
        <v>168</v>
      </c>
      <c r="AJ22" s="922"/>
      <c r="AK22" s="922"/>
      <c r="AL22" s="922"/>
      <c r="AM22" s="922"/>
      <c r="AN22" s="922"/>
      <c r="AO22" s="922"/>
      <c r="AP22" s="922"/>
      <c r="AQ22" s="922"/>
      <c r="AR22" s="922"/>
      <c r="AS22" s="922"/>
      <c r="AT22" s="922"/>
      <c r="AU22" s="922"/>
      <c r="AV22" s="922"/>
      <c r="AW22" s="922"/>
      <c r="AX22" s="922"/>
      <c r="AY22" s="922"/>
      <c r="AZ22" s="922"/>
      <c r="BA22" s="137"/>
    </row>
    <row r="23" spans="1:69" ht="15.75" customHeight="1" x14ac:dyDescent="0.3">
      <c r="I23" s="98"/>
      <c r="P23" s="362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4" spans="1:69" ht="14.4" thickBot="1" x14ac:dyDescent="0.35">
      <c r="A24" s="923" t="s">
        <v>169</v>
      </c>
      <c r="B24" s="923"/>
      <c r="C24" s="923"/>
      <c r="D24" s="923"/>
      <c r="E24" s="923"/>
      <c r="F24" s="923"/>
      <c r="G24" s="923"/>
      <c r="H24" s="923"/>
      <c r="I24" s="923"/>
      <c r="J24" s="923"/>
      <c r="K24" s="923"/>
      <c r="L24" s="923"/>
      <c r="M24" s="923"/>
      <c r="N24" s="923"/>
      <c r="O24" s="923"/>
      <c r="P24" s="923"/>
      <c r="Q24" s="923"/>
      <c r="R24" s="923"/>
      <c r="S24" s="923"/>
      <c r="T24" s="923"/>
      <c r="U24" s="923"/>
      <c r="V24" s="923"/>
      <c r="W24" s="923"/>
      <c r="X24" s="923"/>
      <c r="Y24" s="923"/>
      <c r="Z24" s="923"/>
      <c r="AA24" s="923"/>
      <c r="AB24" s="923"/>
      <c r="AC24" s="923"/>
      <c r="AD24" s="923"/>
      <c r="AE24" s="923"/>
      <c r="AF24" s="923"/>
      <c r="AG24" s="923"/>
      <c r="AH24" s="923"/>
      <c r="AI24" s="923"/>
      <c r="AJ24" s="923"/>
      <c r="AK24" s="923"/>
      <c r="AL24" s="923"/>
      <c r="AM24" s="923"/>
      <c r="AN24" s="923"/>
      <c r="AO24" s="923"/>
      <c r="AP24" s="923"/>
      <c r="AQ24" s="923"/>
      <c r="AR24" s="923"/>
      <c r="AS24" s="923"/>
      <c r="AT24" s="923"/>
      <c r="AU24" s="923"/>
      <c r="AV24" s="923"/>
      <c r="AW24" s="923"/>
      <c r="AX24" s="923"/>
      <c r="AY24" s="923"/>
      <c r="AZ24" s="923"/>
      <c r="BA24" s="923"/>
      <c r="BB24" s="844" t="s">
        <v>21</v>
      </c>
      <c r="BC24" s="844"/>
      <c r="BD24" s="844"/>
      <c r="BE24" s="844"/>
      <c r="BF24" s="844"/>
      <c r="BG24" s="844"/>
      <c r="BH24" s="844"/>
      <c r="BI24" s="844"/>
      <c r="BJ24" s="145"/>
      <c r="BK24" s="145"/>
      <c r="BL24" s="145"/>
      <c r="BM24" s="145"/>
      <c r="BN24" s="145"/>
      <c r="BO24" s="145"/>
      <c r="BP24" s="145"/>
      <c r="BQ24" s="145"/>
    </row>
    <row r="25" spans="1:69" s="9" customFormat="1" ht="12.75" customHeight="1" thickBot="1" x14ac:dyDescent="0.35">
      <c r="A25" s="845" t="s">
        <v>5</v>
      </c>
      <c r="B25" s="849" t="s">
        <v>6</v>
      </c>
      <c r="C25" s="850"/>
      <c r="D25" s="850"/>
      <c r="E25" s="850"/>
      <c r="F25" s="850"/>
      <c r="G25" s="849" t="s">
        <v>7</v>
      </c>
      <c r="H25" s="851"/>
      <c r="I25" s="851"/>
      <c r="J25" s="852"/>
      <c r="K25" s="849" t="s">
        <v>8</v>
      </c>
      <c r="L25" s="853"/>
      <c r="M25" s="853"/>
      <c r="N25" s="853"/>
      <c r="O25" s="849" t="s">
        <v>9</v>
      </c>
      <c r="P25" s="850"/>
      <c r="Q25" s="850"/>
      <c r="R25" s="850"/>
      <c r="S25" s="854"/>
      <c r="T25" s="855" t="s">
        <v>10</v>
      </c>
      <c r="U25" s="851"/>
      <c r="V25" s="851"/>
      <c r="W25" s="852"/>
      <c r="X25" s="849" t="s">
        <v>11</v>
      </c>
      <c r="Y25" s="853"/>
      <c r="Z25" s="853"/>
      <c r="AA25" s="856"/>
      <c r="AB25" s="849" t="s">
        <v>12</v>
      </c>
      <c r="AC25" s="850"/>
      <c r="AD25" s="850"/>
      <c r="AE25" s="850"/>
      <c r="AF25" s="850"/>
      <c r="AG25" s="849" t="s">
        <v>13</v>
      </c>
      <c r="AH25" s="851"/>
      <c r="AI25" s="851"/>
      <c r="AJ25" s="852"/>
      <c r="AK25" s="849" t="s">
        <v>14</v>
      </c>
      <c r="AL25" s="853"/>
      <c r="AM25" s="853"/>
      <c r="AN25" s="853"/>
      <c r="AO25" s="849" t="s">
        <v>15</v>
      </c>
      <c r="AP25" s="850"/>
      <c r="AQ25" s="850"/>
      <c r="AR25" s="850"/>
      <c r="AS25" s="854"/>
      <c r="AT25" s="855" t="s">
        <v>16</v>
      </c>
      <c r="AU25" s="851"/>
      <c r="AV25" s="851"/>
      <c r="AW25" s="852"/>
      <c r="AX25" s="849" t="s">
        <v>17</v>
      </c>
      <c r="AY25" s="853"/>
      <c r="AZ25" s="853"/>
      <c r="BA25" s="853"/>
      <c r="BB25" s="1036" t="s">
        <v>5</v>
      </c>
      <c r="BC25" s="1027" t="s">
        <v>24</v>
      </c>
      <c r="BD25" s="1033" t="s">
        <v>234</v>
      </c>
      <c r="BE25" s="1027" t="s">
        <v>25</v>
      </c>
      <c r="BF25" s="1030" t="s">
        <v>26</v>
      </c>
      <c r="BG25" s="1027" t="s">
        <v>218</v>
      </c>
      <c r="BH25" s="1027" t="s">
        <v>235</v>
      </c>
      <c r="BI25" s="1030" t="s">
        <v>27</v>
      </c>
      <c r="BJ25" s="1027" t="s">
        <v>219</v>
      </c>
    </row>
    <row r="26" spans="1:69" s="9" customFormat="1" ht="13.8" thickBot="1" x14ac:dyDescent="0.3">
      <c r="A26" s="846"/>
      <c r="B26" s="76">
        <v>1</v>
      </c>
      <c r="C26" s="77">
        <v>2</v>
      </c>
      <c r="D26" s="77">
        <v>3</v>
      </c>
      <c r="E26" s="77">
        <v>4</v>
      </c>
      <c r="F26" s="83">
        <v>5</v>
      </c>
      <c r="G26" s="76">
        <v>6</v>
      </c>
      <c r="H26" s="77">
        <v>7</v>
      </c>
      <c r="I26" s="77">
        <v>8</v>
      </c>
      <c r="J26" s="80">
        <v>9</v>
      </c>
      <c r="K26" s="76">
        <v>10</v>
      </c>
      <c r="L26" s="77">
        <v>11</v>
      </c>
      <c r="M26" s="77">
        <v>12</v>
      </c>
      <c r="N26" s="81">
        <v>13</v>
      </c>
      <c r="O26" s="76">
        <v>14</v>
      </c>
      <c r="P26" s="77">
        <v>15</v>
      </c>
      <c r="Q26" s="77">
        <v>16</v>
      </c>
      <c r="R26" s="77">
        <v>17</v>
      </c>
      <c r="S26" s="78">
        <v>18</v>
      </c>
      <c r="T26" s="79">
        <v>19</v>
      </c>
      <c r="U26" s="77">
        <v>20</v>
      </c>
      <c r="V26" s="77">
        <v>21</v>
      </c>
      <c r="W26" s="80">
        <v>22</v>
      </c>
      <c r="X26" s="76">
        <v>23</v>
      </c>
      <c r="Y26" s="77">
        <v>24</v>
      </c>
      <c r="Z26" s="77">
        <v>25</v>
      </c>
      <c r="AA26" s="80">
        <v>26</v>
      </c>
      <c r="AB26" s="76">
        <v>27</v>
      </c>
      <c r="AC26" s="77">
        <v>28</v>
      </c>
      <c r="AD26" s="77">
        <v>29</v>
      </c>
      <c r="AE26" s="77">
        <v>30</v>
      </c>
      <c r="AF26" s="83">
        <v>31</v>
      </c>
      <c r="AG26" s="76">
        <v>32</v>
      </c>
      <c r="AH26" s="77">
        <v>33</v>
      </c>
      <c r="AI26" s="77">
        <v>34</v>
      </c>
      <c r="AJ26" s="78">
        <v>35</v>
      </c>
      <c r="AK26" s="76">
        <v>36</v>
      </c>
      <c r="AL26" s="77">
        <v>37</v>
      </c>
      <c r="AM26" s="77">
        <v>38</v>
      </c>
      <c r="AN26" s="81">
        <v>39</v>
      </c>
      <c r="AO26" s="76">
        <v>40</v>
      </c>
      <c r="AP26" s="77">
        <v>41</v>
      </c>
      <c r="AQ26" s="77">
        <v>42</v>
      </c>
      <c r="AR26" s="77">
        <v>43</v>
      </c>
      <c r="AS26" s="78">
        <v>44</v>
      </c>
      <c r="AT26" s="79">
        <v>45</v>
      </c>
      <c r="AU26" s="77">
        <v>46</v>
      </c>
      <c r="AV26" s="77">
        <v>47</v>
      </c>
      <c r="AW26" s="81">
        <v>48</v>
      </c>
      <c r="AX26" s="76">
        <v>49</v>
      </c>
      <c r="AY26" s="79">
        <v>50</v>
      </c>
      <c r="AZ26" s="82">
        <v>51</v>
      </c>
      <c r="BA26" s="103">
        <v>52</v>
      </c>
      <c r="BB26" s="1037"/>
      <c r="BC26" s="1028"/>
      <c r="BD26" s="1034"/>
      <c r="BE26" s="1028"/>
      <c r="BF26" s="1031"/>
      <c r="BG26" s="1028"/>
      <c r="BH26" s="1028"/>
      <c r="BI26" s="1031"/>
      <c r="BJ26" s="1028"/>
    </row>
    <row r="27" spans="1:69" s="9" customFormat="1" ht="12" customHeight="1" x14ac:dyDescent="0.25">
      <c r="A27" s="847"/>
      <c r="B27" s="104">
        <v>1</v>
      </c>
      <c r="C27" s="105">
        <v>7</v>
      </c>
      <c r="D27" s="105">
        <v>14</v>
      </c>
      <c r="E27" s="105">
        <v>21</v>
      </c>
      <c r="F27" s="106">
        <v>28</v>
      </c>
      <c r="G27" s="104">
        <v>5</v>
      </c>
      <c r="H27" s="105">
        <v>12</v>
      </c>
      <c r="I27" s="105">
        <v>19</v>
      </c>
      <c r="J27" s="107">
        <v>26</v>
      </c>
      <c r="K27" s="108">
        <v>2</v>
      </c>
      <c r="L27" s="105">
        <v>9</v>
      </c>
      <c r="M27" s="105">
        <v>16</v>
      </c>
      <c r="N27" s="107">
        <v>23</v>
      </c>
      <c r="O27" s="104">
        <v>30</v>
      </c>
      <c r="P27" s="105">
        <v>7</v>
      </c>
      <c r="Q27" s="105">
        <v>14</v>
      </c>
      <c r="R27" s="105">
        <v>21</v>
      </c>
      <c r="S27" s="109">
        <v>28</v>
      </c>
      <c r="T27" s="108">
        <v>4</v>
      </c>
      <c r="U27" s="105">
        <v>11</v>
      </c>
      <c r="V27" s="105">
        <v>18</v>
      </c>
      <c r="W27" s="107">
        <v>25</v>
      </c>
      <c r="X27" s="104">
        <v>1</v>
      </c>
      <c r="Y27" s="105">
        <v>8</v>
      </c>
      <c r="Z27" s="105">
        <v>15</v>
      </c>
      <c r="AA27" s="107">
        <v>22</v>
      </c>
      <c r="AB27" s="104">
        <v>1</v>
      </c>
      <c r="AC27" s="105">
        <v>8</v>
      </c>
      <c r="AD27" s="105">
        <v>15</v>
      </c>
      <c r="AE27" s="105">
        <v>22</v>
      </c>
      <c r="AF27" s="106">
        <v>29</v>
      </c>
      <c r="AG27" s="104">
        <v>5</v>
      </c>
      <c r="AH27" s="105">
        <v>12</v>
      </c>
      <c r="AI27" s="105">
        <v>19</v>
      </c>
      <c r="AJ27" s="107">
        <v>26</v>
      </c>
      <c r="AK27" s="104">
        <v>3</v>
      </c>
      <c r="AL27" s="105">
        <v>10</v>
      </c>
      <c r="AM27" s="105">
        <v>17</v>
      </c>
      <c r="AN27" s="107">
        <v>24</v>
      </c>
      <c r="AO27" s="104">
        <v>31</v>
      </c>
      <c r="AP27" s="105">
        <v>7</v>
      </c>
      <c r="AQ27" s="105">
        <v>14</v>
      </c>
      <c r="AR27" s="105">
        <v>21</v>
      </c>
      <c r="AS27" s="109">
        <v>28</v>
      </c>
      <c r="AT27" s="108">
        <v>5</v>
      </c>
      <c r="AU27" s="105">
        <v>12</v>
      </c>
      <c r="AV27" s="105">
        <v>19</v>
      </c>
      <c r="AW27" s="107">
        <v>26</v>
      </c>
      <c r="AX27" s="108">
        <v>2</v>
      </c>
      <c r="AY27" s="105">
        <v>9</v>
      </c>
      <c r="AZ27" s="105">
        <v>16</v>
      </c>
      <c r="BA27" s="133">
        <v>23</v>
      </c>
      <c r="BB27" s="1037"/>
      <c r="BC27" s="1028"/>
      <c r="BD27" s="1034"/>
      <c r="BE27" s="1028"/>
      <c r="BF27" s="1031"/>
      <c r="BG27" s="1028"/>
      <c r="BH27" s="1028"/>
      <c r="BI27" s="1031"/>
      <c r="BJ27" s="1028"/>
    </row>
    <row r="28" spans="1:69" s="9" customFormat="1" ht="12.75" customHeight="1" thickBot="1" x14ac:dyDescent="0.3">
      <c r="A28" s="848"/>
      <c r="B28" s="110">
        <v>6</v>
      </c>
      <c r="C28" s="111">
        <v>13</v>
      </c>
      <c r="D28" s="111">
        <v>20</v>
      </c>
      <c r="E28" s="111">
        <v>27</v>
      </c>
      <c r="F28" s="112">
        <v>4</v>
      </c>
      <c r="G28" s="110">
        <v>11</v>
      </c>
      <c r="H28" s="111">
        <v>18</v>
      </c>
      <c r="I28" s="111">
        <v>25</v>
      </c>
      <c r="J28" s="113">
        <v>1</v>
      </c>
      <c r="K28" s="114">
        <v>8</v>
      </c>
      <c r="L28" s="111">
        <v>15</v>
      </c>
      <c r="M28" s="111">
        <v>22</v>
      </c>
      <c r="N28" s="113">
        <v>29</v>
      </c>
      <c r="O28" s="110">
        <v>6</v>
      </c>
      <c r="P28" s="111">
        <v>13</v>
      </c>
      <c r="Q28" s="111">
        <v>20</v>
      </c>
      <c r="R28" s="111">
        <v>27</v>
      </c>
      <c r="S28" s="115">
        <v>3</v>
      </c>
      <c r="T28" s="114">
        <v>10</v>
      </c>
      <c r="U28" s="111">
        <v>17</v>
      </c>
      <c r="V28" s="111">
        <v>24</v>
      </c>
      <c r="W28" s="113">
        <v>31</v>
      </c>
      <c r="X28" s="110">
        <v>7</v>
      </c>
      <c r="Y28" s="111">
        <v>14</v>
      </c>
      <c r="Z28" s="111">
        <v>21</v>
      </c>
      <c r="AA28" s="113">
        <v>28</v>
      </c>
      <c r="AB28" s="110">
        <v>7</v>
      </c>
      <c r="AC28" s="111">
        <v>14</v>
      </c>
      <c r="AD28" s="111">
        <v>21</v>
      </c>
      <c r="AE28" s="111">
        <v>28</v>
      </c>
      <c r="AF28" s="112">
        <v>4</v>
      </c>
      <c r="AG28" s="110">
        <v>11</v>
      </c>
      <c r="AH28" s="111">
        <v>18</v>
      </c>
      <c r="AI28" s="111">
        <v>25</v>
      </c>
      <c r="AJ28" s="113">
        <v>2</v>
      </c>
      <c r="AK28" s="110">
        <v>9</v>
      </c>
      <c r="AL28" s="111">
        <v>26</v>
      </c>
      <c r="AM28" s="111">
        <v>23</v>
      </c>
      <c r="AN28" s="113">
        <v>30</v>
      </c>
      <c r="AO28" s="110">
        <v>6</v>
      </c>
      <c r="AP28" s="111">
        <v>13</v>
      </c>
      <c r="AQ28" s="111">
        <v>20</v>
      </c>
      <c r="AR28" s="111">
        <v>27</v>
      </c>
      <c r="AS28" s="115">
        <v>4</v>
      </c>
      <c r="AT28" s="114">
        <v>11</v>
      </c>
      <c r="AU28" s="111">
        <v>18</v>
      </c>
      <c r="AV28" s="111">
        <v>25</v>
      </c>
      <c r="AW28" s="113">
        <v>1</v>
      </c>
      <c r="AX28" s="114">
        <v>8</v>
      </c>
      <c r="AY28" s="111">
        <v>15</v>
      </c>
      <c r="AZ28" s="111">
        <v>22</v>
      </c>
      <c r="BA28" s="134">
        <v>29</v>
      </c>
      <c r="BB28" s="1038"/>
      <c r="BC28" s="1029"/>
      <c r="BD28" s="1035"/>
      <c r="BE28" s="1029"/>
      <c r="BF28" s="1032"/>
      <c r="BG28" s="1029"/>
      <c r="BH28" s="1029"/>
      <c r="BI28" s="1032"/>
      <c r="BJ28" s="1029"/>
    </row>
    <row r="29" spans="1:69" s="9" customFormat="1" x14ac:dyDescent="0.25">
      <c r="A29" s="146" t="s">
        <v>91</v>
      </c>
      <c r="B29" s="147" t="s">
        <v>92</v>
      </c>
      <c r="C29" s="18" t="s">
        <v>92</v>
      </c>
      <c r="D29" s="18" t="s">
        <v>92</v>
      </c>
      <c r="E29" s="18" t="s">
        <v>92</v>
      </c>
      <c r="F29" s="148" t="s">
        <v>92</v>
      </c>
      <c r="G29" s="147" t="s">
        <v>92</v>
      </c>
      <c r="H29" s="18" t="s">
        <v>92</v>
      </c>
      <c r="I29" s="18" t="s">
        <v>18</v>
      </c>
      <c r="J29" s="149" t="s">
        <v>236</v>
      </c>
      <c r="K29" s="150" t="s">
        <v>236</v>
      </c>
      <c r="L29" s="18" t="s">
        <v>236</v>
      </c>
      <c r="M29" s="18" t="s">
        <v>236</v>
      </c>
      <c r="N29" s="151" t="s">
        <v>236</v>
      </c>
      <c r="O29" s="147" t="s">
        <v>236</v>
      </c>
      <c r="P29" s="18" t="s">
        <v>236</v>
      </c>
      <c r="Q29" s="18" t="s">
        <v>93</v>
      </c>
      <c r="R29" s="18" t="s">
        <v>93</v>
      </c>
      <c r="S29" s="152" t="s">
        <v>19</v>
      </c>
      <c r="T29" s="153" t="s">
        <v>94</v>
      </c>
      <c r="U29" s="154" t="s">
        <v>94</v>
      </c>
      <c r="V29" s="154" t="s">
        <v>20</v>
      </c>
      <c r="W29" s="155" t="s">
        <v>20</v>
      </c>
      <c r="X29" s="156" t="s">
        <v>20</v>
      </c>
      <c r="Y29" s="154" t="s">
        <v>95</v>
      </c>
      <c r="Z29" s="154" t="s">
        <v>18</v>
      </c>
      <c r="AA29" s="157" t="s">
        <v>92</v>
      </c>
      <c r="AB29" s="150" t="s">
        <v>92</v>
      </c>
      <c r="AC29" s="18" t="s">
        <v>92</v>
      </c>
      <c r="AD29" s="18" t="s">
        <v>92</v>
      </c>
      <c r="AE29" s="18" t="s">
        <v>92</v>
      </c>
      <c r="AF29" s="148" t="s">
        <v>92</v>
      </c>
      <c r="AG29" s="147" t="s">
        <v>236</v>
      </c>
      <c r="AH29" s="18" t="s">
        <v>236</v>
      </c>
      <c r="AI29" s="18" t="s">
        <v>236</v>
      </c>
      <c r="AJ29" s="149" t="s">
        <v>236</v>
      </c>
      <c r="AK29" s="150" t="s">
        <v>236</v>
      </c>
      <c r="AL29" s="18" t="s">
        <v>236</v>
      </c>
      <c r="AM29" s="18" t="s">
        <v>236</v>
      </c>
      <c r="AN29" s="151" t="s">
        <v>236</v>
      </c>
      <c r="AO29" s="147" t="s">
        <v>19</v>
      </c>
      <c r="AP29" s="18" t="s">
        <v>93</v>
      </c>
      <c r="AQ29" s="18" t="s">
        <v>19</v>
      </c>
      <c r="AR29" s="18" t="s">
        <v>94</v>
      </c>
      <c r="AS29" s="158" t="s">
        <v>94</v>
      </c>
      <c r="AT29" s="150" t="s">
        <v>94</v>
      </c>
      <c r="AU29" s="18" t="s">
        <v>94</v>
      </c>
      <c r="AV29" s="18" t="s">
        <v>94</v>
      </c>
      <c r="AW29" s="151" t="s">
        <v>94</v>
      </c>
      <c r="AX29" s="147" t="s">
        <v>94</v>
      </c>
      <c r="AY29" s="18" t="s">
        <v>94</v>
      </c>
      <c r="AZ29" s="18" t="s">
        <v>94</v>
      </c>
      <c r="BA29" s="151" t="s">
        <v>94</v>
      </c>
      <c r="BB29" s="162" t="s">
        <v>222</v>
      </c>
      <c r="BC29" s="367">
        <v>15</v>
      </c>
      <c r="BD29" s="367">
        <v>15</v>
      </c>
      <c r="BE29" s="367">
        <v>6</v>
      </c>
      <c r="BF29" s="367">
        <v>4</v>
      </c>
      <c r="BG29" s="367"/>
      <c r="BH29" s="367"/>
      <c r="BI29" s="367">
        <v>12</v>
      </c>
      <c r="BJ29" s="368">
        <f>SUM(BC29:BI29)</f>
        <v>52</v>
      </c>
    </row>
    <row r="30" spans="1:69" s="9" customFormat="1" x14ac:dyDescent="0.25">
      <c r="A30" s="10" t="s">
        <v>96</v>
      </c>
      <c r="B30" s="11" t="s">
        <v>92</v>
      </c>
      <c r="C30" s="92" t="s">
        <v>92</v>
      </c>
      <c r="D30" s="92" t="s">
        <v>92</v>
      </c>
      <c r="E30" s="92" t="s">
        <v>92</v>
      </c>
      <c r="F30" s="100" t="s">
        <v>92</v>
      </c>
      <c r="G30" s="11" t="s">
        <v>92</v>
      </c>
      <c r="H30" s="92" t="s">
        <v>92</v>
      </c>
      <c r="I30" s="18" t="s">
        <v>18</v>
      </c>
      <c r="J30" s="149" t="s">
        <v>236</v>
      </c>
      <c r="K30" s="150" t="s">
        <v>236</v>
      </c>
      <c r="L30" s="18" t="s">
        <v>236</v>
      </c>
      <c r="M30" s="18" t="s">
        <v>236</v>
      </c>
      <c r="N30" s="151" t="s">
        <v>236</v>
      </c>
      <c r="O30" s="147" t="s">
        <v>236</v>
      </c>
      <c r="P30" s="18" t="s">
        <v>236</v>
      </c>
      <c r="Q30" s="92" t="s">
        <v>93</v>
      </c>
      <c r="R30" s="92" t="s">
        <v>93</v>
      </c>
      <c r="S30" s="116" t="s">
        <v>19</v>
      </c>
      <c r="T30" s="117" t="s">
        <v>94</v>
      </c>
      <c r="U30" s="358" t="s">
        <v>94</v>
      </c>
      <c r="V30" s="358" t="s">
        <v>20</v>
      </c>
      <c r="W30" s="119" t="s">
        <v>20</v>
      </c>
      <c r="X30" s="120" t="s">
        <v>20</v>
      </c>
      <c r="Y30" s="358" t="s">
        <v>95</v>
      </c>
      <c r="Z30" s="358" t="s">
        <v>18</v>
      </c>
      <c r="AA30" s="359" t="s">
        <v>92</v>
      </c>
      <c r="AB30" s="102" t="s">
        <v>92</v>
      </c>
      <c r="AC30" s="92" t="s">
        <v>92</v>
      </c>
      <c r="AD30" s="92" t="s">
        <v>92</v>
      </c>
      <c r="AE30" s="92" t="s">
        <v>92</v>
      </c>
      <c r="AF30" s="100" t="s">
        <v>92</v>
      </c>
      <c r="AG30" s="147" t="s">
        <v>236</v>
      </c>
      <c r="AH30" s="18" t="s">
        <v>236</v>
      </c>
      <c r="AI30" s="18" t="s">
        <v>236</v>
      </c>
      <c r="AJ30" s="149" t="s">
        <v>236</v>
      </c>
      <c r="AK30" s="150" t="s">
        <v>236</v>
      </c>
      <c r="AL30" s="18" t="s">
        <v>236</v>
      </c>
      <c r="AM30" s="18" t="s">
        <v>236</v>
      </c>
      <c r="AN30" s="151" t="s">
        <v>236</v>
      </c>
      <c r="AO30" s="11" t="s">
        <v>19</v>
      </c>
      <c r="AP30" s="92" t="s">
        <v>93</v>
      </c>
      <c r="AQ30" s="92" t="s">
        <v>19</v>
      </c>
      <c r="AR30" s="92" t="s">
        <v>94</v>
      </c>
      <c r="AS30" s="101" t="s">
        <v>94</v>
      </c>
      <c r="AT30" s="102" t="s">
        <v>94</v>
      </c>
      <c r="AU30" s="92" t="s">
        <v>94</v>
      </c>
      <c r="AV30" s="92" t="s">
        <v>94</v>
      </c>
      <c r="AW30" s="99" t="s">
        <v>94</v>
      </c>
      <c r="AX30" s="11" t="s">
        <v>94</v>
      </c>
      <c r="AY30" s="92" t="s">
        <v>94</v>
      </c>
      <c r="AZ30" s="92" t="s">
        <v>94</v>
      </c>
      <c r="BA30" s="99" t="s">
        <v>94</v>
      </c>
      <c r="BB30" s="162" t="s">
        <v>223</v>
      </c>
      <c r="BC30" s="367">
        <v>15</v>
      </c>
      <c r="BD30" s="367">
        <v>15</v>
      </c>
      <c r="BE30" s="367">
        <v>6</v>
      </c>
      <c r="BF30" s="367">
        <v>4</v>
      </c>
      <c r="BG30" s="367"/>
      <c r="BH30" s="367"/>
      <c r="BI30" s="367">
        <v>12</v>
      </c>
      <c r="BJ30" s="368">
        <f>SUM(BC30:BI30)</f>
        <v>52</v>
      </c>
    </row>
    <row r="31" spans="1:69" s="9" customFormat="1" ht="13.8" thickBot="1" x14ac:dyDescent="0.3">
      <c r="A31" s="12" t="s">
        <v>97</v>
      </c>
      <c r="B31" s="13" t="s">
        <v>92</v>
      </c>
      <c r="C31" s="94" t="s">
        <v>92</v>
      </c>
      <c r="D31" s="94" t="s">
        <v>92</v>
      </c>
      <c r="E31" s="94" t="s">
        <v>92</v>
      </c>
      <c r="F31" s="84" t="s">
        <v>92</v>
      </c>
      <c r="G31" s="13" t="s">
        <v>92</v>
      </c>
      <c r="H31" s="94" t="s">
        <v>92</v>
      </c>
      <c r="I31" s="94" t="s">
        <v>18</v>
      </c>
      <c r="J31" s="95" t="s">
        <v>236</v>
      </c>
      <c r="K31" s="15" t="s">
        <v>236</v>
      </c>
      <c r="L31" s="94" t="s">
        <v>236</v>
      </c>
      <c r="M31" s="94" t="s">
        <v>236</v>
      </c>
      <c r="N31" s="14" t="s">
        <v>236</v>
      </c>
      <c r="O31" s="13" t="s">
        <v>236</v>
      </c>
      <c r="P31" s="94" t="s">
        <v>236</v>
      </c>
      <c r="Q31" s="94" t="s">
        <v>93</v>
      </c>
      <c r="R31" s="94" t="s">
        <v>93</v>
      </c>
      <c r="S31" s="122" t="s">
        <v>19</v>
      </c>
      <c r="T31" s="123" t="s">
        <v>94</v>
      </c>
      <c r="U31" s="356" t="s">
        <v>94</v>
      </c>
      <c r="V31" s="356" t="s">
        <v>20</v>
      </c>
      <c r="W31" s="125" t="s">
        <v>20</v>
      </c>
      <c r="X31" s="126" t="s">
        <v>20</v>
      </c>
      <c r="Y31" s="356" t="s">
        <v>95</v>
      </c>
      <c r="Z31" s="356" t="s">
        <v>18</v>
      </c>
      <c r="AA31" s="357" t="s">
        <v>92</v>
      </c>
      <c r="AB31" s="15" t="s">
        <v>92</v>
      </c>
      <c r="AC31" s="94" t="s">
        <v>92</v>
      </c>
      <c r="AD31" s="94" t="s">
        <v>92</v>
      </c>
      <c r="AE31" s="94" t="s">
        <v>236</v>
      </c>
      <c r="AF31" s="84" t="s">
        <v>236</v>
      </c>
      <c r="AG31" s="13" t="s">
        <v>236</v>
      </c>
      <c r="AH31" s="94" t="s">
        <v>236</v>
      </c>
      <c r="AI31" s="94" t="s">
        <v>236</v>
      </c>
      <c r="AJ31" s="95" t="s">
        <v>19</v>
      </c>
      <c r="AK31" s="123" t="s">
        <v>19</v>
      </c>
      <c r="AL31" s="356" t="s">
        <v>19</v>
      </c>
      <c r="AM31" s="356" t="s">
        <v>98</v>
      </c>
      <c r="AN31" s="125" t="s">
        <v>98</v>
      </c>
      <c r="AO31" s="126" t="s">
        <v>98</v>
      </c>
      <c r="AP31" s="356" t="s">
        <v>98</v>
      </c>
      <c r="AQ31" s="356" t="s">
        <v>98</v>
      </c>
      <c r="AR31" s="356" t="s">
        <v>99</v>
      </c>
      <c r="AS31" s="324"/>
      <c r="AT31" s="325"/>
      <c r="AU31" s="326"/>
      <c r="AV31" s="327"/>
      <c r="AW31" s="328"/>
      <c r="AX31" s="329"/>
      <c r="AY31" s="327"/>
      <c r="AZ31" s="327"/>
      <c r="BA31" s="328"/>
      <c r="BB31" s="162" t="s">
        <v>224</v>
      </c>
      <c r="BC31" s="367">
        <v>13</v>
      </c>
      <c r="BD31" s="367">
        <v>12</v>
      </c>
      <c r="BE31" s="367">
        <v>6</v>
      </c>
      <c r="BF31" s="367">
        <v>4</v>
      </c>
      <c r="BG31" s="367">
        <v>1</v>
      </c>
      <c r="BH31" s="367">
        <v>5</v>
      </c>
      <c r="BI31" s="367">
        <v>2</v>
      </c>
      <c r="BJ31" s="368">
        <f>SUM(BC31:BI31)</f>
        <v>43</v>
      </c>
    </row>
    <row r="32" spans="1:69" s="21" customFormat="1" ht="13.8" thickBot="1" x14ac:dyDescent="0.3">
      <c r="A32" s="16" t="s">
        <v>100</v>
      </c>
      <c r="B32" s="17"/>
      <c r="C32" s="17"/>
      <c r="D32" s="18" t="s">
        <v>92</v>
      </c>
      <c r="E32" s="19" t="s">
        <v>101</v>
      </c>
      <c r="F32" s="17"/>
      <c r="G32" s="17"/>
      <c r="H32" s="17"/>
      <c r="I32" s="17"/>
      <c r="J32" s="17"/>
      <c r="L32" s="18" t="s">
        <v>236</v>
      </c>
      <c r="M32" s="19" t="s">
        <v>237</v>
      </c>
      <c r="T32" s="18" t="s">
        <v>93</v>
      </c>
      <c r="U32" s="19" t="s">
        <v>102</v>
      </c>
      <c r="V32" s="20"/>
      <c r="W32" s="20"/>
      <c r="X32" s="20"/>
      <c r="Z32" s="19"/>
      <c r="AA32" s="18" t="s">
        <v>95</v>
      </c>
      <c r="AB32" s="19" t="s">
        <v>103</v>
      </c>
      <c r="AC32" s="19"/>
      <c r="AD32" s="19"/>
      <c r="AE32" s="18" t="s">
        <v>94</v>
      </c>
      <c r="AF32" s="19" t="s">
        <v>104</v>
      </c>
      <c r="AG32" s="19"/>
      <c r="AH32" s="19"/>
      <c r="AI32" s="18" t="s">
        <v>98</v>
      </c>
      <c r="AJ32" s="19" t="s">
        <v>105</v>
      </c>
      <c r="AK32" s="19"/>
      <c r="AL32" s="128"/>
      <c r="AM32" s="128"/>
      <c r="AN32" s="128"/>
      <c r="AO32" s="128"/>
      <c r="AP32" s="128"/>
      <c r="AQ32" s="128"/>
      <c r="AR32" s="128"/>
      <c r="AS32" s="129" t="s">
        <v>99</v>
      </c>
      <c r="AT32" s="128" t="s">
        <v>106</v>
      </c>
      <c r="AU32" s="130"/>
      <c r="AV32" s="131"/>
      <c r="AW32" s="131"/>
      <c r="AX32" s="131"/>
      <c r="AY32" s="131"/>
      <c r="AZ32" s="131"/>
      <c r="BA32" s="131"/>
      <c r="BB32" s="165" t="s">
        <v>173</v>
      </c>
      <c r="BC32" s="375">
        <f>SUM(BC29:BC31)</f>
        <v>43</v>
      </c>
      <c r="BD32" s="375">
        <f t="shared" ref="BD32:BI32" si="0">SUM(BD29:BD31)</f>
        <v>42</v>
      </c>
      <c r="BE32" s="375">
        <f t="shared" si="0"/>
        <v>18</v>
      </c>
      <c r="BF32" s="375">
        <f t="shared" si="0"/>
        <v>12</v>
      </c>
      <c r="BG32" s="375">
        <f t="shared" si="0"/>
        <v>1</v>
      </c>
      <c r="BH32" s="375">
        <f t="shared" si="0"/>
        <v>5</v>
      </c>
      <c r="BI32" s="375">
        <f t="shared" si="0"/>
        <v>26</v>
      </c>
      <c r="BJ32" s="375">
        <f>SUM(BJ29:BJ31)</f>
        <v>147</v>
      </c>
    </row>
    <row r="33" spans="1:56" ht="10.5" customHeight="1" x14ac:dyDescent="0.3">
      <c r="A33" s="22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</row>
    <row r="34" spans="1:56" s="23" customFormat="1" ht="15" customHeight="1" thickBot="1" x14ac:dyDescent="0.3">
      <c r="A34" s="172"/>
      <c r="M34" s="172"/>
      <c r="Q34" s="858" t="s">
        <v>22</v>
      </c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K34" s="173"/>
      <c r="AL34" s="875" t="s">
        <v>23</v>
      </c>
      <c r="AM34" s="875"/>
      <c r="AN34" s="875"/>
      <c r="AO34" s="875"/>
      <c r="AP34" s="875"/>
      <c r="AQ34" s="875"/>
      <c r="AR34" s="875"/>
      <c r="AS34" s="875"/>
      <c r="AT34" s="875"/>
      <c r="AU34" s="875"/>
      <c r="AV34" s="875"/>
      <c r="AW34" s="875"/>
      <c r="AX34" s="875"/>
      <c r="AY34" s="875"/>
      <c r="AZ34" s="875"/>
      <c r="BA34" s="875"/>
      <c r="BB34" s="875"/>
      <c r="BC34" s="875"/>
      <c r="BD34" s="173"/>
    </row>
    <row r="35" spans="1:56" s="21" customFormat="1" ht="63.6" customHeight="1" x14ac:dyDescent="0.2">
      <c r="A35" s="132"/>
      <c r="M35" s="174"/>
      <c r="Q35" s="859" t="s">
        <v>28</v>
      </c>
      <c r="R35" s="860"/>
      <c r="S35" s="860"/>
      <c r="T35" s="860"/>
      <c r="U35" s="860"/>
      <c r="V35" s="860"/>
      <c r="W35" s="860"/>
      <c r="X35" s="861" t="s">
        <v>29</v>
      </c>
      <c r="Y35" s="861"/>
      <c r="Z35" s="861" t="s">
        <v>30</v>
      </c>
      <c r="AA35" s="862"/>
      <c r="AK35" s="892" t="s">
        <v>110</v>
      </c>
      <c r="AL35" s="1024"/>
      <c r="AM35" s="1024"/>
      <c r="AN35" s="1024"/>
      <c r="AO35" s="1024"/>
      <c r="AP35" s="1024"/>
      <c r="AQ35" s="1024"/>
      <c r="AR35" s="1024"/>
      <c r="AS35" s="1024"/>
      <c r="AT35" s="1025"/>
      <c r="AU35" s="1026" t="s">
        <v>108</v>
      </c>
      <c r="AV35" s="1024"/>
      <c r="AW35" s="1024"/>
      <c r="AX35" s="1024"/>
      <c r="AY35" s="1024"/>
      <c r="AZ35" s="1024"/>
      <c r="BA35" s="1024"/>
      <c r="BB35" s="1025"/>
      <c r="BC35" s="920" t="s">
        <v>29</v>
      </c>
      <c r="BD35" s="921"/>
    </row>
    <row r="36" spans="1:56" s="21" customFormat="1" ht="12.75" customHeight="1" x14ac:dyDescent="0.25">
      <c r="A36" s="360"/>
      <c r="M36" s="175"/>
      <c r="Q36" s="837" t="s">
        <v>132</v>
      </c>
      <c r="R36" s="838"/>
      <c r="S36" s="838"/>
      <c r="T36" s="838"/>
      <c r="U36" s="838"/>
      <c r="V36" s="838"/>
      <c r="W36" s="838"/>
      <c r="X36" s="839">
        <v>1.2</v>
      </c>
      <c r="Y36" s="839"/>
      <c r="Z36" s="835">
        <v>4</v>
      </c>
      <c r="AA36" s="836"/>
      <c r="AK36" s="899" t="s">
        <v>131</v>
      </c>
      <c r="AL36" s="900"/>
      <c r="AM36" s="900"/>
      <c r="AN36" s="900"/>
      <c r="AO36" s="900"/>
      <c r="AP36" s="900"/>
      <c r="AQ36" s="900"/>
      <c r="AR36" s="900"/>
      <c r="AS36" s="900"/>
      <c r="AT36" s="901"/>
      <c r="AU36" s="908" t="s">
        <v>111</v>
      </c>
      <c r="AV36" s="909"/>
      <c r="AW36" s="909"/>
      <c r="AX36" s="909"/>
      <c r="AY36" s="909"/>
      <c r="AZ36" s="909"/>
      <c r="BA36" s="909"/>
      <c r="BB36" s="910"/>
      <c r="BC36" s="908">
        <v>6</v>
      </c>
      <c r="BD36" s="917"/>
    </row>
    <row r="37" spans="1:56" s="21" customFormat="1" x14ac:dyDescent="0.25">
      <c r="A37" s="360"/>
      <c r="M37" s="175"/>
      <c r="Q37" s="837" t="s">
        <v>109</v>
      </c>
      <c r="R37" s="838"/>
      <c r="S37" s="838"/>
      <c r="T37" s="838"/>
      <c r="U37" s="838"/>
      <c r="V37" s="838"/>
      <c r="W37" s="838"/>
      <c r="X37" s="839">
        <v>3.4</v>
      </c>
      <c r="Y37" s="839"/>
      <c r="Z37" s="835">
        <v>4</v>
      </c>
      <c r="AA37" s="836"/>
      <c r="AK37" s="902"/>
      <c r="AL37" s="903"/>
      <c r="AM37" s="903"/>
      <c r="AN37" s="903"/>
      <c r="AO37" s="903"/>
      <c r="AP37" s="903"/>
      <c r="AQ37" s="903"/>
      <c r="AR37" s="903"/>
      <c r="AS37" s="903"/>
      <c r="AT37" s="904"/>
      <c r="AU37" s="911"/>
      <c r="AV37" s="912"/>
      <c r="AW37" s="912"/>
      <c r="AX37" s="912"/>
      <c r="AY37" s="912"/>
      <c r="AZ37" s="912"/>
      <c r="BA37" s="912"/>
      <c r="BB37" s="913"/>
      <c r="BC37" s="911"/>
      <c r="BD37" s="918"/>
    </row>
    <row r="38" spans="1:56" s="21" customFormat="1" ht="12.75" customHeight="1" thickBot="1" x14ac:dyDescent="0.3">
      <c r="A38" s="360"/>
      <c r="M38" s="175"/>
      <c r="Q38" s="840" t="s">
        <v>136</v>
      </c>
      <c r="R38" s="841"/>
      <c r="S38" s="841"/>
      <c r="T38" s="841"/>
      <c r="U38" s="841"/>
      <c r="V38" s="841"/>
      <c r="W38" s="841"/>
      <c r="X38" s="833">
        <v>5.6</v>
      </c>
      <c r="Y38" s="833"/>
      <c r="Z38" s="833">
        <v>4</v>
      </c>
      <c r="AA38" s="834"/>
      <c r="AK38" s="905"/>
      <c r="AL38" s="906"/>
      <c r="AM38" s="906"/>
      <c r="AN38" s="906"/>
      <c r="AO38" s="906"/>
      <c r="AP38" s="906"/>
      <c r="AQ38" s="906"/>
      <c r="AR38" s="906"/>
      <c r="AS38" s="906"/>
      <c r="AT38" s="907"/>
      <c r="AU38" s="914"/>
      <c r="AV38" s="915"/>
      <c r="AW38" s="915"/>
      <c r="AX38" s="915"/>
      <c r="AY38" s="915"/>
      <c r="AZ38" s="915"/>
      <c r="BA38" s="915"/>
      <c r="BB38" s="916"/>
      <c r="BC38" s="914"/>
      <c r="BD38" s="919"/>
    </row>
    <row r="39" spans="1:56" s="21" customFormat="1" ht="15" customHeight="1" x14ac:dyDescent="0.25">
      <c r="A39" s="360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</row>
    <row r="40" spans="1:56" ht="12.75" customHeight="1" x14ac:dyDescent="0.3"/>
    <row r="41" spans="1:56" ht="12.75" customHeight="1" x14ac:dyDescent="0.3"/>
  </sheetData>
  <mergeCells count="70">
    <mergeCell ref="P12:AT12"/>
    <mergeCell ref="AU4:BB4"/>
    <mergeCell ref="AU5:BB5"/>
    <mergeCell ref="AU6:BB6"/>
    <mergeCell ref="Q7:AM7"/>
    <mergeCell ref="Q8:AM8"/>
    <mergeCell ref="A9:G9"/>
    <mergeCell ref="Q9:AM9"/>
    <mergeCell ref="P11:AN11"/>
    <mergeCell ref="A1:BI1"/>
    <mergeCell ref="A2:BI2"/>
    <mergeCell ref="A3:BI3"/>
    <mergeCell ref="J4:AT4"/>
    <mergeCell ref="J5:AO5"/>
    <mergeCell ref="AU7:BE7"/>
    <mergeCell ref="AU8:BE8"/>
    <mergeCell ref="BB24:BI24"/>
    <mergeCell ref="P14:AT14"/>
    <mergeCell ref="G16:AD16"/>
    <mergeCell ref="AI16:AZ16"/>
    <mergeCell ref="G18:X18"/>
    <mergeCell ref="AI18:BF18"/>
    <mergeCell ref="G20:X20"/>
    <mergeCell ref="AI20:AZ20"/>
    <mergeCell ref="G22:X22"/>
    <mergeCell ref="AI22:AZ22"/>
    <mergeCell ref="A24:BA24"/>
    <mergeCell ref="P13:AT13"/>
    <mergeCell ref="A25:A28"/>
    <mergeCell ref="B25:F25"/>
    <mergeCell ref="G25:J25"/>
    <mergeCell ref="K25:N25"/>
    <mergeCell ref="O25:S25"/>
    <mergeCell ref="Q34:AA34"/>
    <mergeCell ref="AL34:BC34"/>
    <mergeCell ref="AX25:BA25"/>
    <mergeCell ref="BB25:BB28"/>
    <mergeCell ref="BC25:BC28"/>
    <mergeCell ref="X25:AA25"/>
    <mergeCell ref="AB25:AF25"/>
    <mergeCell ref="AG25:AJ25"/>
    <mergeCell ref="AK25:AN25"/>
    <mergeCell ref="AO25:AS25"/>
    <mergeCell ref="AT25:AW25"/>
    <mergeCell ref="T25:W25"/>
    <mergeCell ref="BC35:BD35"/>
    <mergeCell ref="BG25:BG28"/>
    <mergeCell ref="BH25:BH28"/>
    <mergeCell ref="BI25:BI28"/>
    <mergeCell ref="BJ25:BJ28"/>
    <mergeCell ref="BD25:BD28"/>
    <mergeCell ref="BE25:BE28"/>
    <mergeCell ref="BF25:BF28"/>
    <mergeCell ref="Q35:W35"/>
    <mergeCell ref="X35:Y35"/>
    <mergeCell ref="Z35:AA35"/>
    <mergeCell ref="AK35:AT35"/>
    <mergeCell ref="AU35:BB35"/>
    <mergeCell ref="AK36:AT38"/>
    <mergeCell ref="AU36:BB38"/>
    <mergeCell ref="BC36:BD38"/>
    <mergeCell ref="Q37:W37"/>
    <mergeCell ref="X37:Y37"/>
    <mergeCell ref="Z37:AA37"/>
    <mergeCell ref="Q38:W38"/>
    <mergeCell ref="X38:Y38"/>
    <mergeCell ref="Z38:AA38"/>
    <mergeCell ref="Q36:W36"/>
    <mergeCell ref="X36:Y36"/>
    <mergeCell ref="Z36:AA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9"/>
  <sheetViews>
    <sheetView zoomScale="80" zoomScaleNormal="80" workbookViewId="0">
      <selection activeCell="V72" sqref="V72"/>
    </sheetView>
  </sheetViews>
  <sheetFormatPr defaultRowHeight="15.6" x14ac:dyDescent="0.3"/>
  <cols>
    <col min="1" max="1" width="8.6640625" style="25" customWidth="1"/>
    <col min="2" max="2" width="56" style="8" customWidth="1"/>
    <col min="3" max="6" width="5.5546875" style="363" customWidth="1"/>
    <col min="7" max="7" width="5.44140625" style="363" customWidth="1"/>
    <col min="8" max="8" width="7.44140625" style="363" customWidth="1"/>
    <col min="9" max="10" width="6" style="363" customWidth="1"/>
    <col min="11" max="12" width="4.5546875" style="363" customWidth="1"/>
    <col min="13" max="14" width="5.44140625" style="363" customWidth="1"/>
    <col min="15" max="15" width="6.88671875" style="363" customWidth="1"/>
    <col min="16" max="16" width="5.88671875" style="363" customWidth="1"/>
    <col min="17" max="17" width="5.88671875" style="744" customWidth="1"/>
    <col min="18" max="18" width="6.5546875" style="363" customWidth="1"/>
    <col min="19" max="19" width="6.5546875" style="744" customWidth="1"/>
    <col min="20" max="27" width="5.88671875" style="25" customWidth="1"/>
    <col min="28" max="29" width="8" style="62" customWidth="1"/>
    <col min="30" max="30" width="9.5546875" style="427" customWidth="1"/>
    <col min="31" max="31" width="13.6640625" style="428" customWidth="1"/>
    <col min="32" max="32" width="8" style="63" customWidth="1"/>
    <col min="33" max="36" width="5.109375" style="24" customWidth="1"/>
    <col min="37" max="38" width="5.109375" style="25" customWidth="1"/>
    <col min="39" max="267" width="8.88671875" style="363"/>
    <col min="268" max="268" width="9.44140625" style="363" customWidth="1"/>
    <col min="269" max="269" width="53.5546875" style="363" customWidth="1"/>
    <col min="270" max="273" width="5.5546875" style="363" customWidth="1"/>
    <col min="274" max="274" width="5.44140625" style="363" customWidth="1"/>
    <col min="275" max="275" width="7.44140625" style="363" customWidth="1"/>
    <col min="276" max="276" width="6" style="363" customWidth="1"/>
    <col min="277" max="278" width="4.5546875" style="363" customWidth="1"/>
    <col min="279" max="279" width="5.44140625" style="363" customWidth="1"/>
    <col min="280" max="280" width="6.88671875" style="363" customWidth="1"/>
    <col min="281" max="281" width="5.88671875" style="363" customWidth="1"/>
    <col min="282" max="282" width="6.5546875" style="363" customWidth="1"/>
    <col min="283" max="286" width="5.88671875" style="363" customWidth="1"/>
    <col min="287" max="288" width="8.88671875" style="363"/>
    <col min="289" max="294" width="6.109375" style="363" customWidth="1"/>
    <col min="295" max="523" width="8.88671875" style="363"/>
    <col min="524" max="524" width="9.44140625" style="363" customWidth="1"/>
    <col min="525" max="525" width="53.5546875" style="363" customWidth="1"/>
    <col min="526" max="529" width="5.5546875" style="363" customWidth="1"/>
    <col min="530" max="530" width="5.44140625" style="363" customWidth="1"/>
    <col min="531" max="531" width="7.44140625" style="363" customWidth="1"/>
    <col min="532" max="532" width="6" style="363" customWidth="1"/>
    <col min="533" max="534" width="4.5546875" style="363" customWidth="1"/>
    <col min="535" max="535" width="5.44140625" style="363" customWidth="1"/>
    <col min="536" max="536" width="6.88671875" style="363" customWidth="1"/>
    <col min="537" max="537" width="5.88671875" style="363" customWidth="1"/>
    <col min="538" max="538" width="6.5546875" style="363" customWidth="1"/>
    <col min="539" max="542" width="5.88671875" style="363" customWidth="1"/>
    <col min="543" max="544" width="8.88671875" style="363"/>
    <col min="545" max="550" width="6.109375" style="363" customWidth="1"/>
    <col min="551" max="779" width="8.88671875" style="363"/>
    <col min="780" max="780" width="9.44140625" style="363" customWidth="1"/>
    <col min="781" max="781" width="53.5546875" style="363" customWidth="1"/>
    <col min="782" max="785" width="5.5546875" style="363" customWidth="1"/>
    <col min="786" max="786" width="5.44140625" style="363" customWidth="1"/>
    <col min="787" max="787" width="7.44140625" style="363" customWidth="1"/>
    <col min="788" max="788" width="6" style="363" customWidth="1"/>
    <col min="789" max="790" width="4.5546875" style="363" customWidth="1"/>
    <col min="791" max="791" width="5.44140625" style="363" customWidth="1"/>
    <col min="792" max="792" width="6.88671875" style="363" customWidth="1"/>
    <col min="793" max="793" width="5.88671875" style="363" customWidth="1"/>
    <col min="794" max="794" width="6.5546875" style="363" customWidth="1"/>
    <col min="795" max="798" width="5.88671875" style="363" customWidth="1"/>
    <col min="799" max="800" width="8.88671875" style="363"/>
    <col min="801" max="806" width="6.109375" style="363" customWidth="1"/>
    <col min="807" max="1035" width="8.88671875" style="363"/>
    <col min="1036" max="1036" width="9.44140625" style="363" customWidth="1"/>
    <col min="1037" max="1037" width="53.5546875" style="363" customWidth="1"/>
    <col min="1038" max="1041" width="5.5546875" style="363" customWidth="1"/>
    <col min="1042" max="1042" width="5.44140625" style="363" customWidth="1"/>
    <col min="1043" max="1043" width="7.44140625" style="363" customWidth="1"/>
    <col min="1044" max="1044" width="6" style="363" customWidth="1"/>
    <col min="1045" max="1046" width="4.5546875" style="363" customWidth="1"/>
    <col min="1047" max="1047" width="5.44140625" style="363" customWidth="1"/>
    <col min="1048" max="1048" width="6.88671875" style="363" customWidth="1"/>
    <col min="1049" max="1049" width="5.88671875" style="363" customWidth="1"/>
    <col min="1050" max="1050" width="6.5546875" style="363" customWidth="1"/>
    <col min="1051" max="1054" width="5.88671875" style="363" customWidth="1"/>
    <col min="1055" max="1056" width="8.88671875" style="363"/>
    <col min="1057" max="1062" width="6.109375" style="363" customWidth="1"/>
    <col min="1063" max="1291" width="8.88671875" style="363"/>
    <col min="1292" max="1292" width="9.44140625" style="363" customWidth="1"/>
    <col min="1293" max="1293" width="53.5546875" style="363" customWidth="1"/>
    <col min="1294" max="1297" width="5.5546875" style="363" customWidth="1"/>
    <col min="1298" max="1298" width="5.44140625" style="363" customWidth="1"/>
    <col min="1299" max="1299" width="7.44140625" style="363" customWidth="1"/>
    <col min="1300" max="1300" width="6" style="363" customWidth="1"/>
    <col min="1301" max="1302" width="4.5546875" style="363" customWidth="1"/>
    <col min="1303" max="1303" width="5.44140625" style="363" customWidth="1"/>
    <col min="1304" max="1304" width="6.88671875" style="363" customWidth="1"/>
    <col min="1305" max="1305" width="5.88671875" style="363" customWidth="1"/>
    <col min="1306" max="1306" width="6.5546875" style="363" customWidth="1"/>
    <col min="1307" max="1310" width="5.88671875" style="363" customWidth="1"/>
    <col min="1311" max="1312" width="8.88671875" style="363"/>
    <col min="1313" max="1318" width="6.109375" style="363" customWidth="1"/>
    <col min="1319" max="1547" width="8.88671875" style="363"/>
    <col min="1548" max="1548" width="9.44140625" style="363" customWidth="1"/>
    <col min="1549" max="1549" width="53.5546875" style="363" customWidth="1"/>
    <col min="1550" max="1553" width="5.5546875" style="363" customWidth="1"/>
    <col min="1554" max="1554" width="5.44140625" style="363" customWidth="1"/>
    <col min="1555" max="1555" width="7.44140625" style="363" customWidth="1"/>
    <col min="1556" max="1556" width="6" style="363" customWidth="1"/>
    <col min="1557" max="1558" width="4.5546875" style="363" customWidth="1"/>
    <col min="1559" max="1559" width="5.44140625" style="363" customWidth="1"/>
    <col min="1560" max="1560" width="6.88671875" style="363" customWidth="1"/>
    <col min="1561" max="1561" width="5.88671875" style="363" customWidth="1"/>
    <col min="1562" max="1562" width="6.5546875" style="363" customWidth="1"/>
    <col min="1563" max="1566" width="5.88671875" style="363" customWidth="1"/>
    <col min="1567" max="1568" width="8.88671875" style="363"/>
    <col min="1569" max="1574" width="6.109375" style="363" customWidth="1"/>
    <col min="1575" max="1803" width="8.88671875" style="363"/>
    <col min="1804" max="1804" width="9.44140625" style="363" customWidth="1"/>
    <col min="1805" max="1805" width="53.5546875" style="363" customWidth="1"/>
    <col min="1806" max="1809" width="5.5546875" style="363" customWidth="1"/>
    <col min="1810" max="1810" width="5.44140625" style="363" customWidth="1"/>
    <col min="1811" max="1811" width="7.44140625" style="363" customWidth="1"/>
    <col min="1812" max="1812" width="6" style="363" customWidth="1"/>
    <col min="1813" max="1814" width="4.5546875" style="363" customWidth="1"/>
    <col min="1815" max="1815" width="5.44140625" style="363" customWidth="1"/>
    <col min="1816" max="1816" width="6.88671875" style="363" customWidth="1"/>
    <col min="1817" max="1817" width="5.88671875" style="363" customWidth="1"/>
    <col min="1818" max="1818" width="6.5546875" style="363" customWidth="1"/>
    <col min="1819" max="1822" width="5.88671875" style="363" customWidth="1"/>
    <col min="1823" max="1824" width="8.88671875" style="363"/>
    <col min="1825" max="1830" width="6.109375" style="363" customWidth="1"/>
    <col min="1831" max="2059" width="8.88671875" style="363"/>
    <col min="2060" max="2060" width="9.44140625" style="363" customWidth="1"/>
    <col min="2061" max="2061" width="53.5546875" style="363" customWidth="1"/>
    <col min="2062" max="2065" width="5.5546875" style="363" customWidth="1"/>
    <col min="2066" max="2066" width="5.44140625" style="363" customWidth="1"/>
    <col min="2067" max="2067" width="7.44140625" style="363" customWidth="1"/>
    <col min="2068" max="2068" width="6" style="363" customWidth="1"/>
    <col min="2069" max="2070" width="4.5546875" style="363" customWidth="1"/>
    <col min="2071" max="2071" width="5.44140625" style="363" customWidth="1"/>
    <col min="2072" max="2072" width="6.88671875" style="363" customWidth="1"/>
    <col min="2073" max="2073" width="5.88671875" style="363" customWidth="1"/>
    <col min="2074" max="2074" width="6.5546875" style="363" customWidth="1"/>
    <col min="2075" max="2078" width="5.88671875" style="363" customWidth="1"/>
    <col min="2079" max="2080" width="8.88671875" style="363"/>
    <col min="2081" max="2086" width="6.109375" style="363" customWidth="1"/>
    <col min="2087" max="2315" width="8.88671875" style="363"/>
    <col min="2316" max="2316" width="9.44140625" style="363" customWidth="1"/>
    <col min="2317" max="2317" width="53.5546875" style="363" customWidth="1"/>
    <col min="2318" max="2321" width="5.5546875" style="363" customWidth="1"/>
    <col min="2322" max="2322" width="5.44140625" style="363" customWidth="1"/>
    <col min="2323" max="2323" width="7.44140625" style="363" customWidth="1"/>
    <col min="2324" max="2324" width="6" style="363" customWidth="1"/>
    <col min="2325" max="2326" width="4.5546875" style="363" customWidth="1"/>
    <col min="2327" max="2327" width="5.44140625" style="363" customWidth="1"/>
    <col min="2328" max="2328" width="6.88671875" style="363" customWidth="1"/>
    <col min="2329" max="2329" width="5.88671875" style="363" customWidth="1"/>
    <col min="2330" max="2330" width="6.5546875" style="363" customWidth="1"/>
    <col min="2331" max="2334" width="5.88671875" style="363" customWidth="1"/>
    <col min="2335" max="2336" width="8.88671875" style="363"/>
    <col min="2337" max="2342" width="6.109375" style="363" customWidth="1"/>
    <col min="2343" max="2571" width="8.88671875" style="363"/>
    <col min="2572" max="2572" width="9.44140625" style="363" customWidth="1"/>
    <col min="2573" max="2573" width="53.5546875" style="363" customWidth="1"/>
    <col min="2574" max="2577" width="5.5546875" style="363" customWidth="1"/>
    <col min="2578" max="2578" width="5.44140625" style="363" customWidth="1"/>
    <col min="2579" max="2579" width="7.44140625" style="363" customWidth="1"/>
    <col min="2580" max="2580" width="6" style="363" customWidth="1"/>
    <col min="2581" max="2582" width="4.5546875" style="363" customWidth="1"/>
    <col min="2583" max="2583" width="5.44140625" style="363" customWidth="1"/>
    <col min="2584" max="2584" width="6.88671875" style="363" customWidth="1"/>
    <col min="2585" max="2585" width="5.88671875" style="363" customWidth="1"/>
    <col min="2586" max="2586" width="6.5546875" style="363" customWidth="1"/>
    <col min="2587" max="2590" width="5.88671875" style="363" customWidth="1"/>
    <col min="2591" max="2592" width="8.88671875" style="363"/>
    <col min="2593" max="2598" width="6.109375" style="363" customWidth="1"/>
    <col min="2599" max="2827" width="8.88671875" style="363"/>
    <col min="2828" max="2828" width="9.44140625" style="363" customWidth="1"/>
    <col min="2829" max="2829" width="53.5546875" style="363" customWidth="1"/>
    <col min="2830" max="2833" width="5.5546875" style="363" customWidth="1"/>
    <col min="2834" max="2834" width="5.44140625" style="363" customWidth="1"/>
    <col min="2835" max="2835" width="7.44140625" style="363" customWidth="1"/>
    <col min="2836" max="2836" width="6" style="363" customWidth="1"/>
    <col min="2837" max="2838" width="4.5546875" style="363" customWidth="1"/>
    <col min="2839" max="2839" width="5.44140625" style="363" customWidth="1"/>
    <col min="2840" max="2840" width="6.88671875" style="363" customWidth="1"/>
    <col min="2841" max="2841" width="5.88671875" style="363" customWidth="1"/>
    <col min="2842" max="2842" width="6.5546875" style="363" customWidth="1"/>
    <col min="2843" max="2846" width="5.88671875" style="363" customWidth="1"/>
    <col min="2847" max="2848" width="8.88671875" style="363"/>
    <col min="2849" max="2854" width="6.109375" style="363" customWidth="1"/>
    <col min="2855" max="3083" width="8.88671875" style="363"/>
    <col min="3084" max="3084" width="9.44140625" style="363" customWidth="1"/>
    <col min="3085" max="3085" width="53.5546875" style="363" customWidth="1"/>
    <col min="3086" max="3089" width="5.5546875" style="363" customWidth="1"/>
    <col min="3090" max="3090" width="5.44140625" style="363" customWidth="1"/>
    <col min="3091" max="3091" width="7.44140625" style="363" customWidth="1"/>
    <col min="3092" max="3092" width="6" style="363" customWidth="1"/>
    <col min="3093" max="3094" width="4.5546875" style="363" customWidth="1"/>
    <col min="3095" max="3095" width="5.44140625" style="363" customWidth="1"/>
    <col min="3096" max="3096" width="6.88671875" style="363" customWidth="1"/>
    <col min="3097" max="3097" width="5.88671875" style="363" customWidth="1"/>
    <col min="3098" max="3098" width="6.5546875" style="363" customWidth="1"/>
    <col min="3099" max="3102" width="5.88671875" style="363" customWidth="1"/>
    <col min="3103" max="3104" width="8.88671875" style="363"/>
    <col min="3105" max="3110" width="6.109375" style="363" customWidth="1"/>
    <col min="3111" max="3339" width="8.88671875" style="363"/>
    <col min="3340" max="3340" width="9.44140625" style="363" customWidth="1"/>
    <col min="3341" max="3341" width="53.5546875" style="363" customWidth="1"/>
    <col min="3342" max="3345" width="5.5546875" style="363" customWidth="1"/>
    <col min="3346" max="3346" width="5.44140625" style="363" customWidth="1"/>
    <col min="3347" max="3347" width="7.44140625" style="363" customWidth="1"/>
    <col min="3348" max="3348" width="6" style="363" customWidth="1"/>
    <col min="3349" max="3350" width="4.5546875" style="363" customWidth="1"/>
    <col min="3351" max="3351" width="5.44140625" style="363" customWidth="1"/>
    <col min="3352" max="3352" width="6.88671875" style="363" customWidth="1"/>
    <col min="3353" max="3353" width="5.88671875" style="363" customWidth="1"/>
    <col min="3354" max="3354" width="6.5546875" style="363" customWidth="1"/>
    <col min="3355" max="3358" width="5.88671875" style="363" customWidth="1"/>
    <col min="3359" max="3360" width="8.88671875" style="363"/>
    <col min="3361" max="3366" width="6.109375" style="363" customWidth="1"/>
    <col min="3367" max="3595" width="8.88671875" style="363"/>
    <col min="3596" max="3596" width="9.44140625" style="363" customWidth="1"/>
    <col min="3597" max="3597" width="53.5546875" style="363" customWidth="1"/>
    <col min="3598" max="3601" width="5.5546875" style="363" customWidth="1"/>
    <col min="3602" max="3602" width="5.44140625" style="363" customWidth="1"/>
    <col min="3603" max="3603" width="7.44140625" style="363" customWidth="1"/>
    <col min="3604" max="3604" width="6" style="363" customWidth="1"/>
    <col min="3605" max="3606" width="4.5546875" style="363" customWidth="1"/>
    <col min="3607" max="3607" width="5.44140625" style="363" customWidth="1"/>
    <col min="3608" max="3608" width="6.88671875" style="363" customWidth="1"/>
    <col min="3609" max="3609" width="5.88671875" style="363" customWidth="1"/>
    <col min="3610" max="3610" width="6.5546875" style="363" customWidth="1"/>
    <col min="3611" max="3614" width="5.88671875" style="363" customWidth="1"/>
    <col min="3615" max="3616" width="8.88671875" style="363"/>
    <col min="3617" max="3622" width="6.109375" style="363" customWidth="1"/>
    <col min="3623" max="3851" width="8.88671875" style="363"/>
    <col min="3852" max="3852" width="9.44140625" style="363" customWidth="1"/>
    <col min="3853" max="3853" width="53.5546875" style="363" customWidth="1"/>
    <col min="3854" max="3857" width="5.5546875" style="363" customWidth="1"/>
    <col min="3858" max="3858" width="5.44140625" style="363" customWidth="1"/>
    <col min="3859" max="3859" width="7.44140625" style="363" customWidth="1"/>
    <col min="3860" max="3860" width="6" style="363" customWidth="1"/>
    <col min="3861" max="3862" width="4.5546875" style="363" customWidth="1"/>
    <col min="3863" max="3863" width="5.44140625" style="363" customWidth="1"/>
    <col min="3864" max="3864" width="6.88671875" style="363" customWidth="1"/>
    <col min="3865" max="3865" width="5.88671875" style="363" customWidth="1"/>
    <col min="3866" max="3866" width="6.5546875" style="363" customWidth="1"/>
    <col min="3867" max="3870" width="5.88671875" style="363" customWidth="1"/>
    <col min="3871" max="3872" width="8.88671875" style="363"/>
    <col min="3873" max="3878" width="6.109375" style="363" customWidth="1"/>
    <col min="3879" max="4107" width="8.88671875" style="363"/>
    <col min="4108" max="4108" width="9.44140625" style="363" customWidth="1"/>
    <col min="4109" max="4109" width="53.5546875" style="363" customWidth="1"/>
    <col min="4110" max="4113" width="5.5546875" style="363" customWidth="1"/>
    <col min="4114" max="4114" width="5.44140625" style="363" customWidth="1"/>
    <col min="4115" max="4115" width="7.44140625" style="363" customWidth="1"/>
    <col min="4116" max="4116" width="6" style="363" customWidth="1"/>
    <col min="4117" max="4118" width="4.5546875" style="363" customWidth="1"/>
    <col min="4119" max="4119" width="5.44140625" style="363" customWidth="1"/>
    <col min="4120" max="4120" width="6.88671875" style="363" customWidth="1"/>
    <col min="4121" max="4121" width="5.88671875" style="363" customWidth="1"/>
    <col min="4122" max="4122" width="6.5546875" style="363" customWidth="1"/>
    <col min="4123" max="4126" width="5.88671875" style="363" customWidth="1"/>
    <col min="4127" max="4128" width="8.88671875" style="363"/>
    <col min="4129" max="4134" width="6.109375" style="363" customWidth="1"/>
    <col min="4135" max="4363" width="8.88671875" style="363"/>
    <col min="4364" max="4364" width="9.44140625" style="363" customWidth="1"/>
    <col min="4365" max="4365" width="53.5546875" style="363" customWidth="1"/>
    <col min="4366" max="4369" width="5.5546875" style="363" customWidth="1"/>
    <col min="4370" max="4370" width="5.44140625" style="363" customWidth="1"/>
    <col min="4371" max="4371" width="7.44140625" style="363" customWidth="1"/>
    <col min="4372" max="4372" width="6" style="363" customWidth="1"/>
    <col min="4373" max="4374" width="4.5546875" style="363" customWidth="1"/>
    <col min="4375" max="4375" width="5.44140625" style="363" customWidth="1"/>
    <col min="4376" max="4376" width="6.88671875" style="363" customWidth="1"/>
    <col min="4377" max="4377" width="5.88671875" style="363" customWidth="1"/>
    <col min="4378" max="4378" width="6.5546875" style="363" customWidth="1"/>
    <col min="4379" max="4382" width="5.88671875" style="363" customWidth="1"/>
    <col min="4383" max="4384" width="8.88671875" style="363"/>
    <col min="4385" max="4390" width="6.109375" style="363" customWidth="1"/>
    <col min="4391" max="4619" width="8.88671875" style="363"/>
    <col min="4620" max="4620" width="9.44140625" style="363" customWidth="1"/>
    <col min="4621" max="4621" width="53.5546875" style="363" customWidth="1"/>
    <col min="4622" max="4625" width="5.5546875" style="363" customWidth="1"/>
    <col min="4626" max="4626" width="5.44140625" style="363" customWidth="1"/>
    <col min="4627" max="4627" width="7.44140625" style="363" customWidth="1"/>
    <col min="4628" max="4628" width="6" style="363" customWidth="1"/>
    <col min="4629" max="4630" width="4.5546875" style="363" customWidth="1"/>
    <col min="4631" max="4631" width="5.44140625" style="363" customWidth="1"/>
    <col min="4632" max="4632" width="6.88671875" style="363" customWidth="1"/>
    <col min="4633" max="4633" width="5.88671875" style="363" customWidth="1"/>
    <col min="4634" max="4634" width="6.5546875" style="363" customWidth="1"/>
    <col min="4635" max="4638" width="5.88671875" style="363" customWidth="1"/>
    <col min="4639" max="4640" width="8.88671875" style="363"/>
    <col min="4641" max="4646" width="6.109375" style="363" customWidth="1"/>
    <col min="4647" max="4875" width="8.88671875" style="363"/>
    <col min="4876" max="4876" width="9.44140625" style="363" customWidth="1"/>
    <col min="4877" max="4877" width="53.5546875" style="363" customWidth="1"/>
    <col min="4878" max="4881" width="5.5546875" style="363" customWidth="1"/>
    <col min="4882" max="4882" width="5.44140625" style="363" customWidth="1"/>
    <col min="4883" max="4883" width="7.44140625" style="363" customWidth="1"/>
    <col min="4884" max="4884" width="6" style="363" customWidth="1"/>
    <col min="4885" max="4886" width="4.5546875" style="363" customWidth="1"/>
    <col min="4887" max="4887" width="5.44140625" style="363" customWidth="1"/>
    <col min="4888" max="4888" width="6.88671875" style="363" customWidth="1"/>
    <col min="4889" max="4889" width="5.88671875" style="363" customWidth="1"/>
    <col min="4890" max="4890" width="6.5546875" style="363" customWidth="1"/>
    <col min="4891" max="4894" width="5.88671875" style="363" customWidth="1"/>
    <col min="4895" max="4896" width="8.88671875" style="363"/>
    <col min="4897" max="4902" width="6.109375" style="363" customWidth="1"/>
    <col min="4903" max="5131" width="8.88671875" style="363"/>
    <col min="5132" max="5132" width="9.44140625" style="363" customWidth="1"/>
    <col min="5133" max="5133" width="53.5546875" style="363" customWidth="1"/>
    <col min="5134" max="5137" width="5.5546875" style="363" customWidth="1"/>
    <col min="5138" max="5138" width="5.44140625" style="363" customWidth="1"/>
    <col min="5139" max="5139" width="7.44140625" style="363" customWidth="1"/>
    <col min="5140" max="5140" width="6" style="363" customWidth="1"/>
    <col min="5141" max="5142" width="4.5546875" style="363" customWidth="1"/>
    <col min="5143" max="5143" width="5.44140625" style="363" customWidth="1"/>
    <col min="5144" max="5144" width="6.88671875" style="363" customWidth="1"/>
    <col min="5145" max="5145" width="5.88671875" style="363" customWidth="1"/>
    <col min="5146" max="5146" width="6.5546875" style="363" customWidth="1"/>
    <col min="5147" max="5150" width="5.88671875" style="363" customWidth="1"/>
    <col min="5151" max="5152" width="8.88671875" style="363"/>
    <col min="5153" max="5158" width="6.109375" style="363" customWidth="1"/>
    <col min="5159" max="5387" width="8.88671875" style="363"/>
    <col min="5388" max="5388" width="9.44140625" style="363" customWidth="1"/>
    <col min="5389" max="5389" width="53.5546875" style="363" customWidth="1"/>
    <col min="5390" max="5393" width="5.5546875" style="363" customWidth="1"/>
    <col min="5394" max="5394" width="5.44140625" style="363" customWidth="1"/>
    <col min="5395" max="5395" width="7.44140625" style="363" customWidth="1"/>
    <col min="5396" max="5396" width="6" style="363" customWidth="1"/>
    <col min="5397" max="5398" width="4.5546875" style="363" customWidth="1"/>
    <col min="5399" max="5399" width="5.44140625" style="363" customWidth="1"/>
    <col min="5400" max="5400" width="6.88671875" style="363" customWidth="1"/>
    <col min="5401" max="5401" width="5.88671875" style="363" customWidth="1"/>
    <col min="5402" max="5402" width="6.5546875" style="363" customWidth="1"/>
    <col min="5403" max="5406" width="5.88671875" style="363" customWidth="1"/>
    <col min="5407" max="5408" width="8.88671875" style="363"/>
    <col min="5409" max="5414" width="6.109375" style="363" customWidth="1"/>
    <col min="5415" max="5643" width="8.88671875" style="363"/>
    <col min="5644" max="5644" width="9.44140625" style="363" customWidth="1"/>
    <col min="5645" max="5645" width="53.5546875" style="363" customWidth="1"/>
    <col min="5646" max="5649" width="5.5546875" style="363" customWidth="1"/>
    <col min="5650" max="5650" width="5.44140625" style="363" customWidth="1"/>
    <col min="5651" max="5651" width="7.44140625" style="363" customWidth="1"/>
    <col min="5652" max="5652" width="6" style="363" customWidth="1"/>
    <col min="5653" max="5654" width="4.5546875" style="363" customWidth="1"/>
    <col min="5655" max="5655" width="5.44140625" style="363" customWidth="1"/>
    <col min="5656" max="5656" width="6.88671875" style="363" customWidth="1"/>
    <col min="5657" max="5657" width="5.88671875" style="363" customWidth="1"/>
    <col min="5658" max="5658" width="6.5546875" style="363" customWidth="1"/>
    <col min="5659" max="5662" width="5.88671875" style="363" customWidth="1"/>
    <col min="5663" max="5664" width="8.88671875" style="363"/>
    <col min="5665" max="5670" width="6.109375" style="363" customWidth="1"/>
    <col min="5671" max="5899" width="8.88671875" style="363"/>
    <col min="5900" max="5900" width="9.44140625" style="363" customWidth="1"/>
    <col min="5901" max="5901" width="53.5546875" style="363" customWidth="1"/>
    <col min="5902" max="5905" width="5.5546875" style="363" customWidth="1"/>
    <col min="5906" max="5906" width="5.44140625" style="363" customWidth="1"/>
    <col min="5907" max="5907" width="7.44140625" style="363" customWidth="1"/>
    <col min="5908" max="5908" width="6" style="363" customWidth="1"/>
    <col min="5909" max="5910" width="4.5546875" style="363" customWidth="1"/>
    <col min="5911" max="5911" width="5.44140625" style="363" customWidth="1"/>
    <col min="5912" max="5912" width="6.88671875" style="363" customWidth="1"/>
    <col min="5913" max="5913" width="5.88671875" style="363" customWidth="1"/>
    <col min="5914" max="5914" width="6.5546875" style="363" customWidth="1"/>
    <col min="5915" max="5918" width="5.88671875" style="363" customWidth="1"/>
    <col min="5919" max="5920" width="8.88671875" style="363"/>
    <col min="5921" max="5926" width="6.109375" style="363" customWidth="1"/>
    <col min="5927" max="6155" width="8.88671875" style="363"/>
    <col min="6156" max="6156" width="9.44140625" style="363" customWidth="1"/>
    <col min="6157" max="6157" width="53.5546875" style="363" customWidth="1"/>
    <col min="6158" max="6161" width="5.5546875" style="363" customWidth="1"/>
    <col min="6162" max="6162" width="5.44140625" style="363" customWidth="1"/>
    <col min="6163" max="6163" width="7.44140625" style="363" customWidth="1"/>
    <col min="6164" max="6164" width="6" style="363" customWidth="1"/>
    <col min="6165" max="6166" width="4.5546875" style="363" customWidth="1"/>
    <col min="6167" max="6167" width="5.44140625" style="363" customWidth="1"/>
    <col min="6168" max="6168" width="6.88671875" style="363" customWidth="1"/>
    <col min="6169" max="6169" width="5.88671875" style="363" customWidth="1"/>
    <col min="6170" max="6170" width="6.5546875" style="363" customWidth="1"/>
    <col min="6171" max="6174" width="5.88671875" style="363" customWidth="1"/>
    <col min="6175" max="6176" width="8.88671875" style="363"/>
    <col min="6177" max="6182" width="6.109375" style="363" customWidth="1"/>
    <col min="6183" max="6411" width="8.88671875" style="363"/>
    <col min="6412" max="6412" width="9.44140625" style="363" customWidth="1"/>
    <col min="6413" max="6413" width="53.5546875" style="363" customWidth="1"/>
    <col min="6414" max="6417" width="5.5546875" style="363" customWidth="1"/>
    <col min="6418" max="6418" width="5.44140625" style="363" customWidth="1"/>
    <col min="6419" max="6419" width="7.44140625" style="363" customWidth="1"/>
    <col min="6420" max="6420" width="6" style="363" customWidth="1"/>
    <col min="6421" max="6422" width="4.5546875" style="363" customWidth="1"/>
    <col min="6423" max="6423" width="5.44140625" style="363" customWidth="1"/>
    <col min="6424" max="6424" width="6.88671875" style="363" customWidth="1"/>
    <col min="6425" max="6425" width="5.88671875" style="363" customWidth="1"/>
    <col min="6426" max="6426" width="6.5546875" style="363" customWidth="1"/>
    <col min="6427" max="6430" width="5.88671875" style="363" customWidth="1"/>
    <col min="6431" max="6432" width="8.88671875" style="363"/>
    <col min="6433" max="6438" width="6.109375" style="363" customWidth="1"/>
    <col min="6439" max="6667" width="8.88671875" style="363"/>
    <col min="6668" max="6668" width="9.44140625" style="363" customWidth="1"/>
    <col min="6669" max="6669" width="53.5546875" style="363" customWidth="1"/>
    <col min="6670" max="6673" width="5.5546875" style="363" customWidth="1"/>
    <col min="6674" max="6674" width="5.44140625" style="363" customWidth="1"/>
    <col min="6675" max="6675" width="7.44140625" style="363" customWidth="1"/>
    <col min="6676" max="6676" width="6" style="363" customWidth="1"/>
    <col min="6677" max="6678" width="4.5546875" style="363" customWidth="1"/>
    <col min="6679" max="6679" width="5.44140625" style="363" customWidth="1"/>
    <col min="6680" max="6680" width="6.88671875" style="363" customWidth="1"/>
    <col min="6681" max="6681" width="5.88671875" style="363" customWidth="1"/>
    <col min="6682" max="6682" width="6.5546875" style="363" customWidth="1"/>
    <col min="6683" max="6686" width="5.88671875" style="363" customWidth="1"/>
    <col min="6687" max="6688" width="8.88671875" style="363"/>
    <col min="6689" max="6694" width="6.109375" style="363" customWidth="1"/>
    <col min="6695" max="6923" width="8.88671875" style="363"/>
    <col min="6924" max="6924" width="9.44140625" style="363" customWidth="1"/>
    <col min="6925" max="6925" width="53.5546875" style="363" customWidth="1"/>
    <col min="6926" max="6929" width="5.5546875" style="363" customWidth="1"/>
    <col min="6930" max="6930" width="5.44140625" style="363" customWidth="1"/>
    <col min="6931" max="6931" width="7.44140625" style="363" customWidth="1"/>
    <col min="6932" max="6932" width="6" style="363" customWidth="1"/>
    <col min="6933" max="6934" width="4.5546875" style="363" customWidth="1"/>
    <col min="6935" max="6935" width="5.44140625" style="363" customWidth="1"/>
    <col min="6936" max="6936" width="6.88671875" style="363" customWidth="1"/>
    <col min="6937" max="6937" width="5.88671875" style="363" customWidth="1"/>
    <col min="6938" max="6938" width="6.5546875" style="363" customWidth="1"/>
    <col min="6939" max="6942" width="5.88671875" style="363" customWidth="1"/>
    <col min="6943" max="6944" width="8.88671875" style="363"/>
    <col min="6945" max="6950" width="6.109375" style="363" customWidth="1"/>
    <col min="6951" max="7179" width="8.88671875" style="363"/>
    <col min="7180" max="7180" width="9.44140625" style="363" customWidth="1"/>
    <col min="7181" max="7181" width="53.5546875" style="363" customWidth="1"/>
    <col min="7182" max="7185" width="5.5546875" style="363" customWidth="1"/>
    <col min="7186" max="7186" width="5.44140625" style="363" customWidth="1"/>
    <col min="7187" max="7187" width="7.44140625" style="363" customWidth="1"/>
    <col min="7188" max="7188" width="6" style="363" customWidth="1"/>
    <col min="7189" max="7190" width="4.5546875" style="363" customWidth="1"/>
    <col min="7191" max="7191" width="5.44140625" style="363" customWidth="1"/>
    <col min="7192" max="7192" width="6.88671875" style="363" customWidth="1"/>
    <col min="7193" max="7193" width="5.88671875" style="363" customWidth="1"/>
    <col min="7194" max="7194" width="6.5546875" style="363" customWidth="1"/>
    <col min="7195" max="7198" width="5.88671875" style="363" customWidth="1"/>
    <col min="7199" max="7200" width="8.88671875" style="363"/>
    <col min="7201" max="7206" width="6.109375" style="363" customWidth="1"/>
    <col min="7207" max="7435" width="8.88671875" style="363"/>
    <col min="7436" max="7436" width="9.44140625" style="363" customWidth="1"/>
    <col min="7437" max="7437" width="53.5546875" style="363" customWidth="1"/>
    <col min="7438" max="7441" width="5.5546875" style="363" customWidth="1"/>
    <col min="7442" max="7442" width="5.44140625" style="363" customWidth="1"/>
    <col min="7443" max="7443" width="7.44140625" style="363" customWidth="1"/>
    <col min="7444" max="7444" width="6" style="363" customWidth="1"/>
    <col min="7445" max="7446" width="4.5546875" style="363" customWidth="1"/>
    <col min="7447" max="7447" width="5.44140625" style="363" customWidth="1"/>
    <col min="7448" max="7448" width="6.88671875" style="363" customWidth="1"/>
    <col min="7449" max="7449" width="5.88671875" style="363" customWidth="1"/>
    <col min="7450" max="7450" width="6.5546875" style="363" customWidth="1"/>
    <col min="7451" max="7454" width="5.88671875" style="363" customWidth="1"/>
    <col min="7455" max="7456" width="8.88671875" style="363"/>
    <col min="7457" max="7462" width="6.109375" style="363" customWidth="1"/>
    <col min="7463" max="7691" width="8.88671875" style="363"/>
    <col min="7692" max="7692" width="9.44140625" style="363" customWidth="1"/>
    <col min="7693" max="7693" width="53.5546875" style="363" customWidth="1"/>
    <col min="7694" max="7697" width="5.5546875" style="363" customWidth="1"/>
    <col min="7698" max="7698" width="5.44140625" style="363" customWidth="1"/>
    <col min="7699" max="7699" width="7.44140625" style="363" customWidth="1"/>
    <col min="7700" max="7700" width="6" style="363" customWidth="1"/>
    <col min="7701" max="7702" width="4.5546875" style="363" customWidth="1"/>
    <col min="7703" max="7703" width="5.44140625" style="363" customWidth="1"/>
    <col min="7704" max="7704" width="6.88671875" style="363" customWidth="1"/>
    <col min="7705" max="7705" width="5.88671875" style="363" customWidth="1"/>
    <col min="7706" max="7706" width="6.5546875" style="363" customWidth="1"/>
    <col min="7707" max="7710" width="5.88671875" style="363" customWidth="1"/>
    <col min="7711" max="7712" width="8.88671875" style="363"/>
    <col min="7713" max="7718" width="6.109375" style="363" customWidth="1"/>
    <col min="7719" max="7947" width="8.88671875" style="363"/>
    <col min="7948" max="7948" width="9.44140625" style="363" customWidth="1"/>
    <col min="7949" max="7949" width="53.5546875" style="363" customWidth="1"/>
    <col min="7950" max="7953" width="5.5546875" style="363" customWidth="1"/>
    <col min="7954" max="7954" width="5.44140625" style="363" customWidth="1"/>
    <col min="7955" max="7955" width="7.44140625" style="363" customWidth="1"/>
    <col min="7956" max="7956" width="6" style="363" customWidth="1"/>
    <col min="7957" max="7958" width="4.5546875" style="363" customWidth="1"/>
    <col min="7959" max="7959" width="5.44140625" style="363" customWidth="1"/>
    <col min="7960" max="7960" width="6.88671875" style="363" customWidth="1"/>
    <col min="7961" max="7961" width="5.88671875" style="363" customWidth="1"/>
    <col min="7962" max="7962" width="6.5546875" style="363" customWidth="1"/>
    <col min="7963" max="7966" width="5.88671875" style="363" customWidth="1"/>
    <col min="7967" max="7968" width="8.88671875" style="363"/>
    <col min="7969" max="7974" width="6.109375" style="363" customWidth="1"/>
    <col min="7975" max="8203" width="8.88671875" style="363"/>
    <col min="8204" max="8204" width="9.44140625" style="363" customWidth="1"/>
    <col min="8205" max="8205" width="53.5546875" style="363" customWidth="1"/>
    <col min="8206" max="8209" width="5.5546875" style="363" customWidth="1"/>
    <col min="8210" max="8210" width="5.44140625" style="363" customWidth="1"/>
    <col min="8211" max="8211" width="7.44140625" style="363" customWidth="1"/>
    <col min="8212" max="8212" width="6" style="363" customWidth="1"/>
    <col min="8213" max="8214" width="4.5546875" style="363" customWidth="1"/>
    <col min="8215" max="8215" width="5.44140625" style="363" customWidth="1"/>
    <col min="8216" max="8216" width="6.88671875" style="363" customWidth="1"/>
    <col min="8217" max="8217" width="5.88671875" style="363" customWidth="1"/>
    <col min="8218" max="8218" width="6.5546875" style="363" customWidth="1"/>
    <col min="8219" max="8222" width="5.88671875" style="363" customWidth="1"/>
    <col min="8223" max="8224" width="8.88671875" style="363"/>
    <col min="8225" max="8230" width="6.109375" style="363" customWidth="1"/>
    <col min="8231" max="8459" width="8.88671875" style="363"/>
    <col min="8460" max="8460" width="9.44140625" style="363" customWidth="1"/>
    <col min="8461" max="8461" width="53.5546875" style="363" customWidth="1"/>
    <col min="8462" max="8465" width="5.5546875" style="363" customWidth="1"/>
    <col min="8466" max="8466" width="5.44140625" style="363" customWidth="1"/>
    <col min="8467" max="8467" width="7.44140625" style="363" customWidth="1"/>
    <col min="8468" max="8468" width="6" style="363" customWidth="1"/>
    <col min="8469" max="8470" width="4.5546875" style="363" customWidth="1"/>
    <col min="8471" max="8471" width="5.44140625" style="363" customWidth="1"/>
    <col min="8472" max="8472" width="6.88671875" style="363" customWidth="1"/>
    <col min="8473" max="8473" width="5.88671875" style="363" customWidth="1"/>
    <col min="8474" max="8474" width="6.5546875" style="363" customWidth="1"/>
    <col min="8475" max="8478" width="5.88671875" style="363" customWidth="1"/>
    <col min="8479" max="8480" width="8.88671875" style="363"/>
    <col min="8481" max="8486" width="6.109375" style="363" customWidth="1"/>
    <col min="8487" max="8715" width="8.88671875" style="363"/>
    <col min="8716" max="8716" width="9.44140625" style="363" customWidth="1"/>
    <col min="8717" max="8717" width="53.5546875" style="363" customWidth="1"/>
    <col min="8718" max="8721" width="5.5546875" style="363" customWidth="1"/>
    <col min="8722" max="8722" width="5.44140625" style="363" customWidth="1"/>
    <col min="8723" max="8723" width="7.44140625" style="363" customWidth="1"/>
    <col min="8724" max="8724" width="6" style="363" customWidth="1"/>
    <col min="8725" max="8726" width="4.5546875" style="363" customWidth="1"/>
    <col min="8727" max="8727" width="5.44140625" style="363" customWidth="1"/>
    <col min="8728" max="8728" width="6.88671875" style="363" customWidth="1"/>
    <col min="8729" max="8729" width="5.88671875" style="363" customWidth="1"/>
    <col min="8730" max="8730" width="6.5546875" style="363" customWidth="1"/>
    <col min="8731" max="8734" width="5.88671875" style="363" customWidth="1"/>
    <col min="8735" max="8736" width="8.88671875" style="363"/>
    <col min="8737" max="8742" width="6.109375" style="363" customWidth="1"/>
    <col min="8743" max="8971" width="8.88671875" style="363"/>
    <col min="8972" max="8972" width="9.44140625" style="363" customWidth="1"/>
    <col min="8973" max="8973" width="53.5546875" style="363" customWidth="1"/>
    <col min="8974" max="8977" width="5.5546875" style="363" customWidth="1"/>
    <col min="8978" max="8978" width="5.44140625" style="363" customWidth="1"/>
    <col min="8979" max="8979" width="7.44140625" style="363" customWidth="1"/>
    <col min="8980" max="8980" width="6" style="363" customWidth="1"/>
    <col min="8981" max="8982" width="4.5546875" style="363" customWidth="1"/>
    <col min="8983" max="8983" width="5.44140625" style="363" customWidth="1"/>
    <col min="8984" max="8984" width="6.88671875" style="363" customWidth="1"/>
    <col min="8985" max="8985" width="5.88671875" style="363" customWidth="1"/>
    <col min="8986" max="8986" width="6.5546875" style="363" customWidth="1"/>
    <col min="8987" max="8990" width="5.88671875" style="363" customWidth="1"/>
    <col min="8991" max="8992" width="8.88671875" style="363"/>
    <col min="8993" max="8998" width="6.109375" style="363" customWidth="1"/>
    <col min="8999" max="9227" width="8.88671875" style="363"/>
    <col min="9228" max="9228" width="9.44140625" style="363" customWidth="1"/>
    <col min="9229" max="9229" width="53.5546875" style="363" customWidth="1"/>
    <col min="9230" max="9233" width="5.5546875" style="363" customWidth="1"/>
    <col min="9234" max="9234" width="5.44140625" style="363" customWidth="1"/>
    <col min="9235" max="9235" width="7.44140625" style="363" customWidth="1"/>
    <col min="9236" max="9236" width="6" style="363" customWidth="1"/>
    <col min="9237" max="9238" width="4.5546875" style="363" customWidth="1"/>
    <col min="9239" max="9239" width="5.44140625" style="363" customWidth="1"/>
    <col min="9240" max="9240" width="6.88671875" style="363" customWidth="1"/>
    <col min="9241" max="9241" width="5.88671875" style="363" customWidth="1"/>
    <col min="9242" max="9242" width="6.5546875" style="363" customWidth="1"/>
    <col min="9243" max="9246" width="5.88671875" style="363" customWidth="1"/>
    <col min="9247" max="9248" width="8.88671875" style="363"/>
    <col min="9249" max="9254" width="6.109375" style="363" customWidth="1"/>
    <col min="9255" max="9483" width="8.88671875" style="363"/>
    <col min="9484" max="9484" width="9.44140625" style="363" customWidth="1"/>
    <col min="9485" max="9485" width="53.5546875" style="363" customWidth="1"/>
    <col min="9486" max="9489" width="5.5546875" style="363" customWidth="1"/>
    <col min="9490" max="9490" width="5.44140625" style="363" customWidth="1"/>
    <col min="9491" max="9491" width="7.44140625" style="363" customWidth="1"/>
    <col min="9492" max="9492" width="6" style="363" customWidth="1"/>
    <col min="9493" max="9494" width="4.5546875" style="363" customWidth="1"/>
    <col min="9495" max="9495" width="5.44140625" style="363" customWidth="1"/>
    <col min="9496" max="9496" width="6.88671875" style="363" customWidth="1"/>
    <col min="9497" max="9497" width="5.88671875" style="363" customWidth="1"/>
    <col min="9498" max="9498" width="6.5546875" style="363" customWidth="1"/>
    <col min="9499" max="9502" width="5.88671875" style="363" customWidth="1"/>
    <col min="9503" max="9504" width="8.88671875" style="363"/>
    <col min="9505" max="9510" width="6.109375" style="363" customWidth="1"/>
    <col min="9511" max="9739" width="8.88671875" style="363"/>
    <col min="9740" max="9740" width="9.44140625" style="363" customWidth="1"/>
    <col min="9741" max="9741" width="53.5546875" style="363" customWidth="1"/>
    <col min="9742" max="9745" width="5.5546875" style="363" customWidth="1"/>
    <col min="9746" max="9746" width="5.44140625" style="363" customWidth="1"/>
    <col min="9747" max="9747" width="7.44140625" style="363" customWidth="1"/>
    <col min="9748" max="9748" width="6" style="363" customWidth="1"/>
    <col min="9749" max="9750" width="4.5546875" style="363" customWidth="1"/>
    <col min="9751" max="9751" width="5.44140625" style="363" customWidth="1"/>
    <col min="9752" max="9752" width="6.88671875" style="363" customWidth="1"/>
    <col min="9753" max="9753" width="5.88671875" style="363" customWidth="1"/>
    <col min="9754" max="9754" width="6.5546875" style="363" customWidth="1"/>
    <col min="9755" max="9758" width="5.88671875" style="363" customWidth="1"/>
    <col min="9759" max="9760" width="8.88671875" style="363"/>
    <col min="9761" max="9766" width="6.109375" style="363" customWidth="1"/>
    <col min="9767" max="9995" width="8.88671875" style="363"/>
    <col min="9996" max="9996" width="9.44140625" style="363" customWidth="1"/>
    <col min="9997" max="9997" width="53.5546875" style="363" customWidth="1"/>
    <col min="9998" max="10001" width="5.5546875" style="363" customWidth="1"/>
    <col min="10002" max="10002" width="5.44140625" style="363" customWidth="1"/>
    <col min="10003" max="10003" width="7.44140625" style="363" customWidth="1"/>
    <col min="10004" max="10004" width="6" style="363" customWidth="1"/>
    <col min="10005" max="10006" width="4.5546875" style="363" customWidth="1"/>
    <col min="10007" max="10007" width="5.44140625" style="363" customWidth="1"/>
    <col min="10008" max="10008" width="6.88671875" style="363" customWidth="1"/>
    <col min="10009" max="10009" width="5.88671875" style="363" customWidth="1"/>
    <col min="10010" max="10010" width="6.5546875" style="363" customWidth="1"/>
    <col min="10011" max="10014" width="5.88671875" style="363" customWidth="1"/>
    <col min="10015" max="10016" width="8.88671875" style="363"/>
    <col min="10017" max="10022" width="6.109375" style="363" customWidth="1"/>
    <col min="10023" max="10251" width="8.88671875" style="363"/>
    <col min="10252" max="10252" width="9.44140625" style="363" customWidth="1"/>
    <col min="10253" max="10253" width="53.5546875" style="363" customWidth="1"/>
    <col min="10254" max="10257" width="5.5546875" style="363" customWidth="1"/>
    <col min="10258" max="10258" width="5.44140625" style="363" customWidth="1"/>
    <col min="10259" max="10259" width="7.44140625" style="363" customWidth="1"/>
    <col min="10260" max="10260" width="6" style="363" customWidth="1"/>
    <col min="10261" max="10262" width="4.5546875" style="363" customWidth="1"/>
    <col min="10263" max="10263" width="5.44140625" style="363" customWidth="1"/>
    <col min="10264" max="10264" width="6.88671875" style="363" customWidth="1"/>
    <col min="10265" max="10265" width="5.88671875" style="363" customWidth="1"/>
    <col min="10266" max="10266" width="6.5546875" style="363" customWidth="1"/>
    <col min="10267" max="10270" width="5.88671875" style="363" customWidth="1"/>
    <col min="10271" max="10272" width="8.88671875" style="363"/>
    <col min="10273" max="10278" width="6.109375" style="363" customWidth="1"/>
    <col min="10279" max="10507" width="8.88671875" style="363"/>
    <col min="10508" max="10508" width="9.44140625" style="363" customWidth="1"/>
    <col min="10509" max="10509" width="53.5546875" style="363" customWidth="1"/>
    <col min="10510" max="10513" width="5.5546875" style="363" customWidth="1"/>
    <col min="10514" max="10514" width="5.44140625" style="363" customWidth="1"/>
    <col min="10515" max="10515" width="7.44140625" style="363" customWidth="1"/>
    <col min="10516" max="10516" width="6" style="363" customWidth="1"/>
    <col min="10517" max="10518" width="4.5546875" style="363" customWidth="1"/>
    <col min="10519" max="10519" width="5.44140625" style="363" customWidth="1"/>
    <col min="10520" max="10520" width="6.88671875" style="363" customWidth="1"/>
    <col min="10521" max="10521" width="5.88671875" style="363" customWidth="1"/>
    <col min="10522" max="10522" width="6.5546875" style="363" customWidth="1"/>
    <col min="10523" max="10526" width="5.88671875" style="363" customWidth="1"/>
    <col min="10527" max="10528" width="8.88671875" style="363"/>
    <col min="10529" max="10534" width="6.109375" style="363" customWidth="1"/>
    <col min="10535" max="10763" width="8.88671875" style="363"/>
    <col min="10764" max="10764" width="9.44140625" style="363" customWidth="1"/>
    <col min="10765" max="10765" width="53.5546875" style="363" customWidth="1"/>
    <col min="10766" max="10769" width="5.5546875" style="363" customWidth="1"/>
    <col min="10770" max="10770" width="5.44140625" style="363" customWidth="1"/>
    <col min="10771" max="10771" width="7.44140625" style="363" customWidth="1"/>
    <col min="10772" max="10772" width="6" style="363" customWidth="1"/>
    <col min="10773" max="10774" width="4.5546875" style="363" customWidth="1"/>
    <col min="10775" max="10775" width="5.44140625" style="363" customWidth="1"/>
    <col min="10776" max="10776" width="6.88671875" style="363" customWidth="1"/>
    <col min="10777" max="10777" width="5.88671875" style="363" customWidth="1"/>
    <col min="10778" max="10778" width="6.5546875" style="363" customWidth="1"/>
    <col min="10779" max="10782" width="5.88671875" style="363" customWidth="1"/>
    <col min="10783" max="10784" width="8.88671875" style="363"/>
    <col min="10785" max="10790" width="6.109375" style="363" customWidth="1"/>
    <col min="10791" max="11019" width="8.88671875" style="363"/>
    <col min="11020" max="11020" width="9.44140625" style="363" customWidth="1"/>
    <col min="11021" max="11021" width="53.5546875" style="363" customWidth="1"/>
    <col min="11022" max="11025" width="5.5546875" style="363" customWidth="1"/>
    <col min="11026" max="11026" width="5.44140625" style="363" customWidth="1"/>
    <col min="11027" max="11027" width="7.44140625" style="363" customWidth="1"/>
    <col min="11028" max="11028" width="6" style="363" customWidth="1"/>
    <col min="11029" max="11030" width="4.5546875" style="363" customWidth="1"/>
    <col min="11031" max="11031" width="5.44140625" style="363" customWidth="1"/>
    <col min="11032" max="11032" width="6.88671875" style="363" customWidth="1"/>
    <col min="11033" max="11033" width="5.88671875" style="363" customWidth="1"/>
    <col min="11034" max="11034" width="6.5546875" style="363" customWidth="1"/>
    <col min="11035" max="11038" width="5.88671875" style="363" customWidth="1"/>
    <col min="11039" max="11040" width="8.88671875" style="363"/>
    <col min="11041" max="11046" width="6.109375" style="363" customWidth="1"/>
    <col min="11047" max="11275" width="8.88671875" style="363"/>
    <col min="11276" max="11276" width="9.44140625" style="363" customWidth="1"/>
    <col min="11277" max="11277" width="53.5546875" style="363" customWidth="1"/>
    <col min="11278" max="11281" width="5.5546875" style="363" customWidth="1"/>
    <col min="11282" max="11282" width="5.44140625" style="363" customWidth="1"/>
    <col min="11283" max="11283" width="7.44140625" style="363" customWidth="1"/>
    <col min="11284" max="11284" width="6" style="363" customWidth="1"/>
    <col min="11285" max="11286" width="4.5546875" style="363" customWidth="1"/>
    <col min="11287" max="11287" width="5.44140625" style="363" customWidth="1"/>
    <col min="11288" max="11288" width="6.88671875" style="363" customWidth="1"/>
    <col min="11289" max="11289" width="5.88671875" style="363" customWidth="1"/>
    <col min="11290" max="11290" width="6.5546875" style="363" customWidth="1"/>
    <col min="11291" max="11294" width="5.88671875" style="363" customWidth="1"/>
    <col min="11295" max="11296" width="8.88671875" style="363"/>
    <col min="11297" max="11302" width="6.109375" style="363" customWidth="1"/>
    <col min="11303" max="11531" width="8.88671875" style="363"/>
    <col min="11532" max="11532" width="9.44140625" style="363" customWidth="1"/>
    <col min="11533" max="11533" width="53.5546875" style="363" customWidth="1"/>
    <col min="11534" max="11537" width="5.5546875" style="363" customWidth="1"/>
    <col min="11538" max="11538" width="5.44140625" style="363" customWidth="1"/>
    <col min="11539" max="11539" width="7.44140625" style="363" customWidth="1"/>
    <col min="11540" max="11540" width="6" style="363" customWidth="1"/>
    <col min="11541" max="11542" width="4.5546875" style="363" customWidth="1"/>
    <col min="11543" max="11543" width="5.44140625" style="363" customWidth="1"/>
    <col min="11544" max="11544" width="6.88671875" style="363" customWidth="1"/>
    <col min="11545" max="11545" width="5.88671875" style="363" customWidth="1"/>
    <col min="11546" max="11546" width="6.5546875" style="363" customWidth="1"/>
    <col min="11547" max="11550" width="5.88671875" style="363" customWidth="1"/>
    <col min="11551" max="11552" width="8.88671875" style="363"/>
    <col min="11553" max="11558" width="6.109375" style="363" customWidth="1"/>
    <col min="11559" max="11787" width="8.88671875" style="363"/>
    <col min="11788" max="11788" width="9.44140625" style="363" customWidth="1"/>
    <col min="11789" max="11789" width="53.5546875" style="363" customWidth="1"/>
    <col min="11790" max="11793" width="5.5546875" style="363" customWidth="1"/>
    <col min="11794" max="11794" width="5.44140625" style="363" customWidth="1"/>
    <col min="11795" max="11795" width="7.44140625" style="363" customWidth="1"/>
    <col min="11796" max="11796" width="6" style="363" customWidth="1"/>
    <col min="11797" max="11798" width="4.5546875" style="363" customWidth="1"/>
    <col min="11799" max="11799" width="5.44140625" style="363" customWidth="1"/>
    <col min="11800" max="11800" width="6.88671875" style="363" customWidth="1"/>
    <col min="11801" max="11801" width="5.88671875" style="363" customWidth="1"/>
    <col min="11802" max="11802" width="6.5546875" style="363" customWidth="1"/>
    <col min="11803" max="11806" width="5.88671875" style="363" customWidth="1"/>
    <col min="11807" max="11808" width="8.88671875" style="363"/>
    <col min="11809" max="11814" width="6.109375" style="363" customWidth="1"/>
    <col min="11815" max="12043" width="8.88671875" style="363"/>
    <col min="12044" max="12044" width="9.44140625" style="363" customWidth="1"/>
    <col min="12045" max="12045" width="53.5546875" style="363" customWidth="1"/>
    <col min="12046" max="12049" width="5.5546875" style="363" customWidth="1"/>
    <col min="12050" max="12050" width="5.44140625" style="363" customWidth="1"/>
    <col min="12051" max="12051" width="7.44140625" style="363" customWidth="1"/>
    <col min="12052" max="12052" width="6" style="363" customWidth="1"/>
    <col min="12053" max="12054" width="4.5546875" style="363" customWidth="1"/>
    <col min="12055" max="12055" width="5.44140625" style="363" customWidth="1"/>
    <col min="12056" max="12056" width="6.88671875" style="363" customWidth="1"/>
    <col min="12057" max="12057" width="5.88671875" style="363" customWidth="1"/>
    <col min="12058" max="12058" width="6.5546875" style="363" customWidth="1"/>
    <col min="12059" max="12062" width="5.88671875" style="363" customWidth="1"/>
    <col min="12063" max="12064" width="8.88671875" style="363"/>
    <col min="12065" max="12070" width="6.109375" style="363" customWidth="1"/>
    <col min="12071" max="12299" width="8.88671875" style="363"/>
    <col min="12300" max="12300" width="9.44140625" style="363" customWidth="1"/>
    <col min="12301" max="12301" width="53.5546875" style="363" customWidth="1"/>
    <col min="12302" max="12305" width="5.5546875" style="363" customWidth="1"/>
    <col min="12306" max="12306" width="5.44140625" style="363" customWidth="1"/>
    <col min="12307" max="12307" width="7.44140625" style="363" customWidth="1"/>
    <col min="12308" max="12308" width="6" style="363" customWidth="1"/>
    <col min="12309" max="12310" width="4.5546875" style="363" customWidth="1"/>
    <col min="12311" max="12311" width="5.44140625" style="363" customWidth="1"/>
    <col min="12312" max="12312" width="6.88671875" style="363" customWidth="1"/>
    <col min="12313" max="12313" width="5.88671875" style="363" customWidth="1"/>
    <col min="12314" max="12314" width="6.5546875" style="363" customWidth="1"/>
    <col min="12315" max="12318" width="5.88671875" style="363" customWidth="1"/>
    <col min="12319" max="12320" width="8.88671875" style="363"/>
    <col min="12321" max="12326" width="6.109375" style="363" customWidth="1"/>
    <col min="12327" max="12555" width="8.88671875" style="363"/>
    <col min="12556" max="12556" width="9.44140625" style="363" customWidth="1"/>
    <col min="12557" max="12557" width="53.5546875" style="363" customWidth="1"/>
    <col min="12558" max="12561" width="5.5546875" style="363" customWidth="1"/>
    <col min="12562" max="12562" width="5.44140625" style="363" customWidth="1"/>
    <col min="12563" max="12563" width="7.44140625" style="363" customWidth="1"/>
    <col min="12564" max="12564" width="6" style="363" customWidth="1"/>
    <col min="12565" max="12566" width="4.5546875" style="363" customWidth="1"/>
    <col min="12567" max="12567" width="5.44140625" style="363" customWidth="1"/>
    <col min="12568" max="12568" width="6.88671875" style="363" customWidth="1"/>
    <col min="12569" max="12569" width="5.88671875" style="363" customWidth="1"/>
    <col min="12570" max="12570" width="6.5546875" style="363" customWidth="1"/>
    <col min="12571" max="12574" width="5.88671875" style="363" customWidth="1"/>
    <col min="12575" max="12576" width="8.88671875" style="363"/>
    <col min="12577" max="12582" width="6.109375" style="363" customWidth="1"/>
    <col min="12583" max="12811" width="8.88671875" style="363"/>
    <col min="12812" max="12812" width="9.44140625" style="363" customWidth="1"/>
    <col min="12813" max="12813" width="53.5546875" style="363" customWidth="1"/>
    <col min="12814" max="12817" width="5.5546875" style="363" customWidth="1"/>
    <col min="12818" max="12818" width="5.44140625" style="363" customWidth="1"/>
    <col min="12819" max="12819" width="7.44140625" style="363" customWidth="1"/>
    <col min="12820" max="12820" width="6" style="363" customWidth="1"/>
    <col min="12821" max="12822" width="4.5546875" style="363" customWidth="1"/>
    <col min="12823" max="12823" width="5.44140625" style="363" customWidth="1"/>
    <col min="12824" max="12824" width="6.88671875" style="363" customWidth="1"/>
    <col min="12825" max="12825" width="5.88671875" style="363" customWidth="1"/>
    <col min="12826" max="12826" width="6.5546875" style="363" customWidth="1"/>
    <col min="12827" max="12830" width="5.88671875" style="363" customWidth="1"/>
    <col min="12831" max="12832" width="8.88671875" style="363"/>
    <col min="12833" max="12838" width="6.109375" style="363" customWidth="1"/>
    <col min="12839" max="13067" width="8.88671875" style="363"/>
    <col min="13068" max="13068" width="9.44140625" style="363" customWidth="1"/>
    <col min="13069" max="13069" width="53.5546875" style="363" customWidth="1"/>
    <col min="13070" max="13073" width="5.5546875" style="363" customWidth="1"/>
    <col min="13074" max="13074" width="5.44140625" style="363" customWidth="1"/>
    <col min="13075" max="13075" width="7.44140625" style="363" customWidth="1"/>
    <col min="13076" max="13076" width="6" style="363" customWidth="1"/>
    <col min="13077" max="13078" width="4.5546875" style="363" customWidth="1"/>
    <col min="13079" max="13079" width="5.44140625" style="363" customWidth="1"/>
    <col min="13080" max="13080" width="6.88671875" style="363" customWidth="1"/>
    <col min="13081" max="13081" width="5.88671875" style="363" customWidth="1"/>
    <col min="13082" max="13082" width="6.5546875" style="363" customWidth="1"/>
    <col min="13083" max="13086" width="5.88671875" style="363" customWidth="1"/>
    <col min="13087" max="13088" width="8.88671875" style="363"/>
    <col min="13089" max="13094" width="6.109375" style="363" customWidth="1"/>
    <col min="13095" max="13323" width="8.88671875" style="363"/>
    <col min="13324" max="13324" width="9.44140625" style="363" customWidth="1"/>
    <col min="13325" max="13325" width="53.5546875" style="363" customWidth="1"/>
    <col min="13326" max="13329" width="5.5546875" style="363" customWidth="1"/>
    <col min="13330" max="13330" width="5.44140625" style="363" customWidth="1"/>
    <col min="13331" max="13331" width="7.44140625" style="363" customWidth="1"/>
    <col min="13332" max="13332" width="6" style="363" customWidth="1"/>
    <col min="13333" max="13334" width="4.5546875" style="363" customWidth="1"/>
    <col min="13335" max="13335" width="5.44140625" style="363" customWidth="1"/>
    <col min="13336" max="13336" width="6.88671875" style="363" customWidth="1"/>
    <col min="13337" max="13337" width="5.88671875" style="363" customWidth="1"/>
    <col min="13338" max="13338" width="6.5546875" style="363" customWidth="1"/>
    <col min="13339" max="13342" width="5.88671875" style="363" customWidth="1"/>
    <col min="13343" max="13344" width="8.88671875" style="363"/>
    <col min="13345" max="13350" width="6.109375" style="363" customWidth="1"/>
    <col min="13351" max="13579" width="8.88671875" style="363"/>
    <col min="13580" max="13580" width="9.44140625" style="363" customWidth="1"/>
    <col min="13581" max="13581" width="53.5546875" style="363" customWidth="1"/>
    <col min="13582" max="13585" width="5.5546875" style="363" customWidth="1"/>
    <col min="13586" max="13586" width="5.44140625" style="363" customWidth="1"/>
    <col min="13587" max="13587" width="7.44140625" style="363" customWidth="1"/>
    <col min="13588" max="13588" width="6" style="363" customWidth="1"/>
    <col min="13589" max="13590" width="4.5546875" style="363" customWidth="1"/>
    <col min="13591" max="13591" width="5.44140625" style="363" customWidth="1"/>
    <col min="13592" max="13592" width="6.88671875" style="363" customWidth="1"/>
    <col min="13593" max="13593" width="5.88671875" style="363" customWidth="1"/>
    <col min="13594" max="13594" width="6.5546875" style="363" customWidth="1"/>
    <col min="13595" max="13598" width="5.88671875" style="363" customWidth="1"/>
    <col min="13599" max="13600" width="8.88671875" style="363"/>
    <col min="13601" max="13606" width="6.109375" style="363" customWidth="1"/>
    <col min="13607" max="13835" width="8.88671875" style="363"/>
    <col min="13836" max="13836" width="9.44140625" style="363" customWidth="1"/>
    <col min="13837" max="13837" width="53.5546875" style="363" customWidth="1"/>
    <col min="13838" max="13841" width="5.5546875" style="363" customWidth="1"/>
    <col min="13842" max="13842" width="5.44140625" style="363" customWidth="1"/>
    <col min="13843" max="13843" width="7.44140625" style="363" customWidth="1"/>
    <col min="13844" max="13844" width="6" style="363" customWidth="1"/>
    <col min="13845" max="13846" width="4.5546875" style="363" customWidth="1"/>
    <col min="13847" max="13847" width="5.44140625" style="363" customWidth="1"/>
    <col min="13848" max="13848" width="6.88671875" style="363" customWidth="1"/>
    <col min="13849" max="13849" width="5.88671875" style="363" customWidth="1"/>
    <col min="13850" max="13850" width="6.5546875" style="363" customWidth="1"/>
    <col min="13851" max="13854" width="5.88671875" style="363" customWidth="1"/>
    <col min="13855" max="13856" width="8.88671875" style="363"/>
    <col min="13857" max="13862" width="6.109375" style="363" customWidth="1"/>
    <col min="13863" max="14091" width="8.88671875" style="363"/>
    <col min="14092" max="14092" width="9.44140625" style="363" customWidth="1"/>
    <col min="14093" max="14093" width="53.5546875" style="363" customWidth="1"/>
    <col min="14094" max="14097" width="5.5546875" style="363" customWidth="1"/>
    <col min="14098" max="14098" width="5.44140625" style="363" customWidth="1"/>
    <col min="14099" max="14099" width="7.44140625" style="363" customWidth="1"/>
    <col min="14100" max="14100" width="6" style="363" customWidth="1"/>
    <col min="14101" max="14102" width="4.5546875" style="363" customWidth="1"/>
    <col min="14103" max="14103" width="5.44140625" style="363" customWidth="1"/>
    <col min="14104" max="14104" width="6.88671875" style="363" customWidth="1"/>
    <col min="14105" max="14105" width="5.88671875" style="363" customWidth="1"/>
    <col min="14106" max="14106" width="6.5546875" style="363" customWidth="1"/>
    <col min="14107" max="14110" width="5.88671875" style="363" customWidth="1"/>
    <col min="14111" max="14112" width="8.88671875" style="363"/>
    <col min="14113" max="14118" width="6.109375" style="363" customWidth="1"/>
    <col min="14119" max="14347" width="8.88671875" style="363"/>
    <col min="14348" max="14348" width="9.44140625" style="363" customWidth="1"/>
    <col min="14349" max="14349" width="53.5546875" style="363" customWidth="1"/>
    <col min="14350" max="14353" width="5.5546875" style="363" customWidth="1"/>
    <col min="14354" max="14354" width="5.44140625" style="363" customWidth="1"/>
    <col min="14355" max="14355" width="7.44140625" style="363" customWidth="1"/>
    <col min="14356" max="14356" width="6" style="363" customWidth="1"/>
    <col min="14357" max="14358" width="4.5546875" style="363" customWidth="1"/>
    <col min="14359" max="14359" width="5.44140625" style="363" customWidth="1"/>
    <col min="14360" max="14360" width="6.88671875" style="363" customWidth="1"/>
    <col min="14361" max="14361" width="5.88671875" style="363" customWidth="1"/>
    <col min="14362" max="14362" width="6.5546875" style="363" customWidth="1"/>
    <col min="14363" max="14366" width="5.88671875" style="363" customWidth="1"/>
    <col min="14367" max="14368" width="8.88671875" style="363"/>
    <col min="14369" max="14374" width="6.109375" style="363" customWidth="1"/>
    <col min="14375" max="14603" width="8.88671875" style="363"/>
    <col min="14604" max="14604" width="9.44140625" style="363" customWidth="1"/>
    <col min="14605" max="14605" width="53.5546875" style="363" customWidth="1"/>
    <col min="14606" max="14609" width="5.5546875" style="363" customWidth="1"/>
    <col min="14610" max="14610" width="5.44140625" style="363" customWidth="1"/>
    <col min="14611" max="14611" width="7.44140625" style="363" customWidth="1"/>
    <col min="14612" max="14612" width="6" style="363" customWidth="1"/>
    <col min="14613" max="14614" width="4.5546875" style="363" customWidth="1"/>
    <col min="14615" max="14615" width="5.44140625" style="363" customWidth="1"/>
    <col min="14616" max="14616" width="6.88671875" style="363" customWidth="1"/>
    <col min="14617" max="14617" width="5.88671875" style="363" customWidth="1"/>
    <col min="14618" max="14618" width="6.5546875" style="363" customWidth="1"/>
    <col min="14619" max="14622" width="5.88671875" style="363" customWidth="1"/>
    <col min="14623" max="14624" width="8.88671875" style="363"/>
    <col min="14625" max="14630" width="6.109375" style="363" customWidth="1"/>
    <col min="14631" max="14859" width="8.88671875" style="363"/>
    <col min="14860" max="14860" width="9.44140625" style="363" customWidth="1"/>
    <col min="14861" max="14861" width="53.5546875" style="363" customWidth="1"/>
    <col min="14862" max="14865" width="5.5546875" style="363" customWidth="1"/>
    <col min="14866" max="14866" width="5.44140625" style="363" customWidth="1"/>
    <col min="14867" max="14867" width="7.44140625" style="363" customWidth="1"/>
    <col min="14868" max="14868" width="6" style="363" customWidth="1"/>
    <col min="14869" max="14870" width="4.5546875" style="363" customWidth="1"/>
    <col min="14871" max="14871" width="5.44140625" style="363" customWidth="1"/>
    <col min="14872" max="14872" width="6.88671875" style="363" customWidth="1"/>
    <col min="14873" max="14873" width="5.88671875" style="363" customWidth="1"/>
    <col min="14874" max="14874" width="6.5546875" style="363" customWidth="1"/>
    <col min="14875" max="14878" width="5.88671875" style="363" customWidth="1"/>
    <col min="14879" max="14880" width="8.88671875" style="363"/>
    <col min="14881" max="14886" width="6.109375" style="363" customWidth="1"/>
    <col min="14887" max="15115" width="8.88671875" style="363"/>
    <col min="15116" max="15116" width="9.44140625" style="363" customWidth="1"/>
    <col min="15117" max="15117" width="53.5546875" style="363" customWidth="1"/>
    <col min="15118" max="15121" width="5.5546875" style="363" customWidth="1"/>
    <col min="15122" max="15122" width="5.44140625" style="363" customWidth="1"/>
    <col min="15123" max="15123" width="7.44140625" style="363" customWidth="1"/>
    <col min="15124" max="15124" width="6" style="363" customWidth="1"/>
    <col min="15125" max="15126" width="4.5546875" style="363" customWidth="1"/>
    <col min="15127" max="15127" width="5.44140625" style="363" customWidth="1"/>
    <col min="15128" max="15128" width="6.88671875" style="363" customWidth="1"/>
    <col min="15129" max="15129" width="5.88671875" style="363" customWidth="1"/>
    <col min="15130" max="15130" width="6.5546875" style="363" customWidth="1"/>
    <col min="15131" max="15134" width="5.88671875" style="363" customWidth="1"/>
    <col min="15135" max="15136" width="8.88671875" style="363"/>
    <col min="15137" max="15142" width="6.109375" style="363" customWidth="1"/>
    <col min="15143" max="15371" width="8.88671875" style="363"/>
    <col min="15372" max="15372" width="9.44140625" style="363" customWidth="1"/>
    <col min="15373" max="15373" width="53.5546875" style="363" customWidth="1"/>
    <col min="15374" max="15377" width="5.5546875" style="363" customWidth="1"/>
    <col min="15378" max="15378" width="5.44140625" style="363" customWidth="1"/>
    <col min="15379" max="15379" width="7.44140625" style="363" customWidth="1"/>
    <col min="15380" max="15380" width="6" style="363" customWidth="1"/>
    <col min="15381" max="15382" width="4.5546875" style="363" customWidth="1"/>
    <col min="15383" max="15383" width="5.44140625" style="363" customWidth="1"/>
    <col min="15384" max="15384" width="6.88671875" style="363" customWidth="1"/>
    <col min="15385" max="15385" width="5.88671875" style="363" customWidth="1"/>
    <col min="15386" max="15386" width="6.5546875" style="363" customWidth="1"/>
    <col min="15387" max="15390" width="5.88671875" style="363" customWidth="1"/>
    <col min="15391" max="15392" width="8.88671875" style="363"/>
    <col min="15393" max="15398" width="6.109375" style="363" customWidth="1"/>
    <col min="15399" max="15627" width="8.88671875" style="363"/>
    <col min="15628" max="15628" width="9.44140625" style="363" customWidth="1"/>
    <col min="15629" max="15629" width="53.5546875" style="363" customWidth="1"/>
    <col min="15630" max="15633" width="5.5546875" style="363" customWidth="1"/>
    <col min="15634" max="15634" width="5.44140625" style="363" customWidth="1"/>
    <col min="15635" max="15635" width="7.44140625" style="363" customWidth="1"/>
    <col min="15636" max="15636" width="6" style="363" customWidth="1"/>
    <col min="15637" max="15638" width="4.5546875" style="363" customWidth="1"/>
    <col min="15639" max="15639" width="5.44140625" style="363" customWidth="1"/>
    <col min="15640" max="15640" width="6.88671875" style="363" customWidth="1"/>
    <col min="15641" max="15641" width="5.88671875" style="363" customWidth="1"/>
    <col min="15642" max="15642" width="6.5546875" style="363" customWidth="1"/>
    <col min="15643" max="15646" width="5.88671875" style="363" customWidth="1"/>
    <col min="15647" max="15648" width="8.88671875" style="363"/>
    <col min="15649" max="15654" width="6.109375" style="363" customWidth="1"/>
    <col min="15655" max="15883" width="8.88671875" style="363"/>
    <col min="15884" max="15884" width="9.44140625" style="363" customWidth="1"/>
    <col min="15885" max="15885" width="53.5546875" style="363" customWidth="1"/>
    <col min="15886" max="15889" width="5.5546875" style="363" customWidth="1"/>
    <col min="15890" max="15890" width="5.44140625" style="363" customWidth="1"/>
    <col min="15891" max="15891" width="7.44140625" style="363" customWidth="1"/>
    <col min="15892" max="15892" width="6" style="363" customWidth="1"/>
    <col min="15893" max="15894" width="4.5546875" style="363" customWidth="1"/>
    <col min="15895" max="15895" width="5.44140625" style="363" customWidth="1"/>
    <col min="15896" max="15896" width="6.88671875" style="363" customWidth="1"/>
    <col min="15897" max="15897" width="5.88671875" style="363" customWidth="1"/>
    <col min="15898" max="15898" width="6.5546875" style="363" customWidth="1"/>
    <col min="15899" max="15902" width="5.88671875" style="363" customWidth="1"/>
    <col min="15903" max="15904" width="8.88671875" style="363"/>
    <col min="15905" max="15910" width="6.109375" style="363" customWidth="1"/>
    <col min="15911" max="16139" width="8.88671875" style="363"/>
    <col min="16140" max="16140" width="9.44140625" style="363" customWidth="1"/>
    <col min="16141" max="16141" width="53.5546875" style="363" customWidth="1"/>
    <col min="16142" max="16145" width="5.5546875" style="363" customWidth="1"/>
    <col min="16146" max="16146" width="5.44140625" style="363" customWidth="1"/>
    <col min="16147" max="16147" width="7.44140625" style="363" customWidth="1"/>
    <col min="16148" max="16148" width="6" style="363" customWidth="1"/>
    <col min="16149" max="16150" width="4.5546875" style="363" customWidth="1"/>
    <col min="16151" max="16151" width="5.44140625" style="363" customWidth="1"/>
    <col min="16152" max="16152" width="6.88671875" style="363" customWidth="1"/>
    <col min="16153" max="16153" width="5.88671875" style="363" customWidth="1"/>
    <col min="16154" max="16154" width="6.5546875" style="363" customWidth="1"/>
    <col min="16155" max="16158" width="5.88671875" style="363" customWidth="1"/>
    <col min="16159" max="16160" width="8.88671875" style="363"/>
    <col min="16161" max="16166" width="6.109375" style="363" customWidth="1"/>
    <col min="16167" max="16384" width="8.88671875" style="363"/>
  </cols>
  <sheetData>
    <row r="1" spans="1:38" ht="16.2" thickBot="1" x14ac:dyDescent="0.35">
      <c r="A1" s="1071" t="s">
        <v>135</v>
      </c>
      <c r="B1" s="1072"/>
      <c r="C1" s="1072"/>
      <c r="D1" s="1072"/>
      <c r="E1" s="1072"/>
      <c r="F1" s="1072"/>
      <c r="G1" s="1072"/>
      <c r="H1" s="1072"/>
      <c r="I1" s="1072"/>
      <c r="J1" s="1072"/>
      <c r="K1" s="1072"/>
      <c r="L1" s="1072"/>
      <c r="M1" s="1072"/>
      <c r="N1" s="1072"/>
      <c r="O1" s="1072"/>
      <c r="P1" s="1072"/>
      <c r="Q1" s="1072"/>
      <c r="R1" s="1072"/>
      <c r="S1" s="1072"/>
      <c r="T1" s="1072"/>
      <c r="U1" s="1072"/>
      <c r="V1" s="1072"/>
      <c r="W1" s="1072"/>
      <c r="X1" s="1072"/>
      <c r="Y1" s="1072"/>
      <c r="Z1" s="1072"/>
      <c r="AA1" s="1065"/>
      <c r="AD1" s="376"/>
      <c r="AE1" s="377"/>
    </row>
    <row r="2" spans="1:38" s="253" customFormat="1" ht="24.75" customHeight="1" x14ac:dyDescent="0.3">
      <c r="A2" s="932" t="s">
        <v>174</v>
      </c>
      <c r="B2" s="934" t="s">
        <v>215</v>
      </c>
      <c r="C2" s="937" t="s">
        <v>31</v>
      </c>
      <c r="D2" s="937"/>
      <c r="E2" s="937"/>
      <c r="F2" s="938"/>
      <c r="G2" s="939" t="s">
        <v>32</v>
      </c>
      <c r="H2" s="941" t="s">
        <v>33</v>
      </c>
      <c r="I2" s="942"/>
      <c r="J2" s="942"/>
      <c r="K2" s="942"/>
      <c r="L2" s="942"/>
      <c r="M2" s="942"/>
      <c r="N2" s="1070"/>
      <c r="O2" s="944"/>
      <c r="P2" s="945" t="s">
        <v>34</v>
      </c>
      <c r="Q2" s="946"/>
      <c r="R2" s="946"/>
      <c r="S2" s="946"/>
      <c r="T2" s="946"/>
      <c r="U2" s="946"/>
      <c r="V2" s="946"/>
      <c r="W2" s="946"/>
      <c r="X2" s="946"/>
      <c r="Y2" s="946"/>
      <c r="Z2" s="946"/>
      <c r="AA2" s="1045"/>
      <c r="AB2" s="249"/>
      <c r="AC2" s="249"/>
      <c r="AD2" s="376"/>
      <c r="AE2" s="377"/>
      <c r="AF2" s="250"/>
      <c r="AG2" s="251"/>
      <c r="AH2" s="251"/>
      <c r="AI2" s="251"/>
      <c r="AJ2" s="251"/>
      <c r="AK2" s="252"/>
      <c r="AL2" s="252"/>
    </row>
    <row r="3" spans="1:38" s="253" customFormat="1" ht="21" customHeight="1" x14ac:dyDescent="0.3">
      <c r="A3" s="933"/>
      <c r="B3" s="935"/>
      <c r="C3" s="948" t="s">
        <v>35</v>
      </c>
      <c r="D3" s="948" t="s">
        <v>36</v>
      </c>
      <c r="E3" s="924" t="s">
        <v>37</v>
      </c>
      <c r="F3" s="925"/>
      <c r="G3" s="940"/>
      <c r="H3" s="1017" t="s">
        <v>38</v>
      </c>
      <c r="I3" s="924" t="s">
        <v>39</v>
      </c>
      <c r="J3" s="924"/>
      <c r="K3" s="924"/>
      <c r="L3" s="924"/>
      <c r="M3" s="925"/>
      <c r="N3" s="1068" t="s">
        <v>176</v>
      </c>
      <c r="O3" s="1069" t="s">
        <v>40</v>
      </c>
      <c r="P3" s="1019" t="s">
        <v>41</v>
      </c>
      <c r="Q3" s="1019"/>
      <c r="R3" s="1019"/>
      <c r="S3" s="1020"/>
      <c r="T3" s="1007" t="s">
        <v>113</v>
      </c>
      <c r="U3" s="1021"/>
      <c r="V3" s="1021"/>
      <c r="W3" s="1019"/>
      <c r="X3" s="1007" t="s">
        <v>122</v>
      </c>
      <c r="Y3" s="988"/>
      <c r="Z3" s="988"/>
      <c r="AA3" s="928"/>
      <c r="AB3" s="249"/>
      <c r="AC3" s="249"/>
      <c r="AD3" s="376"/>
      <c r="AE3" s="377"/>
      <c r="AF3" s="250"/>
      <c r="AG3" s="251"/>
      <c r="AH3" s="251"/>
      <c r="AI3" s="251"/>
      <c r="AJ3" s="251"/>
      <c r="AK3" s="252"/>
      <c r="AL3" s="252"/>
    </row>
    <row r="4" spans="1:38" s="253" customFormat="1" ht="19.5" customHeight="1" thickBot="1" x14ac:dyDescent="0.35">
      <c r="A4" s="933"/>
      <c r="B4" s="935"/>
      <c r="C4" s="948"/>
      <c r="D4" s="948"/>
      <c r="E4" s="948" t="s">
        <v>175</v>
      </c>
      <c r="F4" s="949" t="s">
        <v>42</v>
      </c>
      <c r="G4" s="940"/>
      <c r="H4" s="1017"/>
      <c r="I4" s="1006" t="s">
        <v>225</v>
      </c>
      <c r="J4" s="1006" t="s">
        <v>238</v>
      </c>
      <c r="K4" s="924" t="s">
        <v>44</v>
      </c>
      <c r="L4" s="924"/>
      <c r="M4" s="925"/>
      <c r="N4" s="1068"/>
      <c r="O4" s="1069"/>
      <c r="P4" s="926" t="s">
        <v>255</v>
      </c>
      <c r="Q4" s="988"/>
      <c r="R4" s="926" t="s">
        <v>256</v>
      </c>
      <c r="S4" s="927"/>
      <c r="T4" s="926" t="s">
        <v>255</v>
      </c>
      <c r="U4" s="928"/>
      <c r="V4" s="927" t="s">
        <v>256</v>
      </c>
      <c r="W4" s="927"/>
      <c r="X4" s="926" t="s">
        <v>255</v>
      </c>
      <c r="Y4" s="988"/>
      <c r="Z4" s="926" t="s">
        <v>256</v>
      </c>
      <c r="AA4" s="1047"/>
      <c r="AB4" s="249"/>
      <c r="AC4" s="249"/>
      <c r="AD4" s="376"/>
      <c r="AE4" s="377"/>
      <c r="AF4" s="250"/>
      <c r="AG4" s="251"/>
      <c r="AH4" s="251"/>
      <c r="AI4" s="251"/>
      <c r="AJ4" s="251"/>
      <c r="AK4" s="252"/>
      <c r="AL4" s="252"/>
    </row>
    <row r="5" spans="1:38" s="253" customFormat="1" ht="18.75" customHeight="1" x14ac:dyDescent="0.3">
      <c r="A5" s="933"/>
      <c r="B5" s="935"/>
      <c r="C5" s="948"/>
      <c r="D5" s="948"/>
      <c r="E5" s="948"/>
      <c r="F5" s="950"/>
      <c r="G5" s="940"/>
      <c r="H5" s="1017"/>
      <c r="I5" s="1006"/>
      <c r="J5" s="1006"/>
      <c r="K5" s="1066" t="s">
        <v>45</v>
      </c>
      <c r="L5" s="1066" t="s">
        <v>46</v>
      </c>
      <c r="M5" s="1067" t="s">
        <v>47</v>
      </c>
      <c r="N5" s="1068"/>
      <c r="O5" s="1069"/>
      <c r="P5" s="985" t="s">
        <v>257</v>
      </c>
      <c r="Q5" s="994" t="s">
        <v>258</v>
      </c>
      <c r="R5" s="991" t="s">
        <v>257</v>
      </c>
      <c r="S5" s="994" t="s">
        <v>258</v>
      </c>
      <c r="T5" s="991" t="s">
        <v>257</v>
      </c>
      <c r="U5" s="1000" t="s">
        <v>258</v>
      </c>
      <c r="V5" s="1003" t="s">
        <v>257</v>
      </c>
      <c r="W5" s="1000" t="s">
        <v>258</v>
      </c>
      <c r="X5" s="1003" t="s">
        <v>257</v>
      </c>
      <c r="Y5" s="994" t="s">
        <v>258</v>
      </c>
      <c r="Z5" s="991" t="s">
        <v>257</v>
      </c>
      <c r="AA5" s="997" t="s">
        <v>258</v>
      </c>
      <c r="AB5" s="249"/>
      <c r="AC5" s="249"/>
      <c r="AD5" s="376"/>
      <c r="AE5" s="377"/>
      <c r="AF5" s="250"/>
      <c r="AG5" s="251"/>
      <c r="AH5" s="251"/>
      <c r="AI5" s="251"/>
      <c r="AJ5" s="251"/>
      <c r="AK5" s="252"/>
      <c r="AL5" s="252"/>
    </row>
    <row r="6" spans="1:38" s="253" customFormat="1" ht="19.5" customHeight="1" x14ac:dyDescent="0.3">
      <c r="A6" s="933"/>
      <c r="B6" s="935"/>
      <c r="C6" s="948"/>
      <c r="D6" s="948"/>
      <c r="E6" s="948"/>
      <c r="F6" s="950"/>
      <c r="G6" s="940"/>
      <c r="H6" s="1017"/>
      <c r="I6" s="1006"/>
      <c r="J6" s="1006"/>
      <c r="K6" s="1066"/>
      <c r="L6" s="1066"/>
      <c r="M6" s="1067"/>
      <c r="N6" s="1068"/>
      <c r="O6" s="1069"/>
      <c r="P6" s="986"/>
      <c r="Q6" s="995"/>
      <c r="R6" s="992"/>
      <c r="S6" s="995"/>
      <c r="T6" s="992"/>
      <c r="U6" s="1001"/>
      <c r="V6" s="1004"/>
      <c r="W6" s="1001"/>
      <c r="X6" s="1004"/>
      <c r="Y6" s="995"/>
      <c r="Z6" s="992"/>
      <c r="AA6" s="998"/>
      <c r="AB6" s="249"/>
      <c r="AC6" s="249"/>
      <c r="AD6" s="376"/>
      <c r="AE6" s="377"/>
      <c r="AF6" s="250"/>
      <c r="AG6" s="251"/>
      <c r="AH6" s="251"/>
      <c r="AI6" s="251"/>
      <c r="AJ6" s="251"/>
      <c r="AK6" s="252"/>
      <c r="AL6" s="252"/>
    </row>
    <row r="7" spans="1:38" s="253" customFormat="1" ht="24" customHeight="1" x14ac:dyDescent="0.3">
      <c r="A7" s="933"/>
      <c r="B7" s="936"/>
      <c r="C7" s="948"/>
      <c r="D7" s="948"/>
      <c r="E7" s="948"/>
      <c r="F7" s="951"/>
      <c r="G7" s="940"/>
      <c r="H7" s="1017"/>
      <c r="I7" s="1006"/>
      <c r="J7" s="1006"/>
      <c r="K7" s="1066"/>
      <c r="L7" s="1066"/>
      <c r="M7" s="1067"/>
      <c r="N7" s="1068"/>
      <c r="O7" s="1069"/>
      <c r="P7" s="987"/>
      <c r="Q7" s="996"/>
      <c r="R7" s="993"/>
      <c r="S7" s="996"/>
      <c r="T7" s="993"/>
      <c r="U7" s="1002"/>
      <c r="V7" s="1005"/>
      <c r="W7" s="1002"/>
      <c r="X7" s="1005"/>
      <c r="Y7" s="996"/>
      <c r="Z7" s="993"/>
      <c r="AA7" s="999"/>
      <c r="AB7" s="249"/>
      <c r="AC7" s="249"/>
      <c r="AD7" s="376"/>
      <c r="AE7" s="377"/>
      <c r="AF7" s="250"/>
      <c r="AG7" s="251"/>
      <c r="AH7" s="251"/>
      <c r="AI7" s="251"/>
      <c r="AJ7" s="251"/>
      <c r="AK7" s="252"/>
      <c r="AL7" s="252"/>
    </row>
    <row r="8" spans="1:38" ht="16.2" thickBot="1" x14ac:dyDescent="0.35">
      <c r="A8" s="70">
        <v>1</v>
      </c>
      <c r="B8" s="56">
        <f>A8+1</f>
        <v>2</v>
      </c>
      <c r="C8" s="26">
        <f t="shared" ref="C8:I8" si="0">B8+1</f>
        <v>3</v>
      </c>
      <c r="D8" s="26">
        <f t="shared" si="0"/>
        <v>4</v>
      </c>
      <c r="E8" s="26">
        <f t="shared" si="0"/>
        <v>5</v>
      </c>
      <c r="F8" s="27">
        <f t="shared" si="0"/>
        <v>6</v>
      </c>
      <c r="G8" s="28">
        <f t="shared" si="0"/>
        <v>7</v>
      </c>
      <c r="H8" s="29">
        <f t="shared" si="0"/>
        <v>8</v>
      </c>
      <c r="I8" s="26">
        <f t="shared" si="0"/>
        <v>9</v>
      </c>
      <c r="J8" s="26">
        <v>10</v>
      </c>
      <c r="K8" s="26">
        <v>11</v>
      </c>
      <c r="L8" s="26">
        <v>12</v>
      </c>
      <c r="M8" s="26">
        <v>13</v>
      </c>
      <c r="N8" s="1075">
        <f>M8+1</f>
        <v>14</v>
      </c>
      <c r="O8" s="1065"/>
      <c r="P8" s="26">
        <f>N8+1</f>
        <v>15</v>
      </c>
      <c r="Q8" s="26"/>
      <c r="R8" s="26">
        <f>P8+1</f>
        <v>16</v>
      </c>
      <c r="S8" s="26"/>
      <c r="T8" s="30">
        <f>R8+1</f>
        <v>17</v>
      </c>
      <c r="U8" s="31"/>
      <c r="V8" s="31">
        <v>18</v>
      </c>
      <c r="W8" s="31"/>
      <c r="X8" s="31">
        <v>19</v>
      </c>
      <c r="Y8" s="31"/>
      <c r="Z8" s="32">
        <v>20</v>
      </c>
      <c r="AA8" s="32">
        <v>20</v>
      </c>
      <c r="AD8" s="378"/>
      <c r="AE8" s="379"/>
      <c r="AK8" s="24"/>
      <c r="AL8" s="24"/>
    </row>
    <row r="9" spans="1:38" s="315" customFormat="1" ht="21" customHeight="1" thickBot="1" x14ac:dyDescent="0.35">
      <c r="A9" s="968" t="s">
        <v>48</v>
      </c>
      <c r="B9" s="1046"/>
      <c r="C9" s="1046"/>
      <c r="D9" s="1046"/>
      <c r="E9" s="1046"/>
      <c r="F9" s="1046"/>
      <c r="G9" s="1046"/>
      <c r="H9" s="1046"/>
      <c r="I9" s="1046"/>
      <c r="J9" s="1046"/>
      <c r="K9" s="1046"/>
      <c r="L9" s="1046"/>
      <c r="M9" s="1046"/>
      <c r="N9" s="1046"/>
      <c r="O9" s="1046"/>
      <c r="P9" s="1046"/>
      <c r="Q9" s="1046"/>
      <c r="R9" s="1046"/>
      <c r="S9" s="1046"/>
      <c r="T9" s="1046"/>
      <c r="U9" s="1046"/>
      <c r="V9" s="1046"/>
      <c r="W9" s="1046"/>
      <c r="X9" s="1046"/>
      <c r="Y9" s="1046"/>
      <c r="Z9" s="1046"/>
      <c r="AA9" s="1044"/>
      <c r="AD9" s="364"/>
      <c r="AE9" s="1061" t="s">
        <v>239</v>
      </c>
      <c r="AF9" s="71"/>
      <c r="AG9" s="316"/>
      <c r="AH9" s="316"/>
      <c r="AI9" s="316"/>
      <c r="AJ9" s="316"/>
      <c r="AK9" s="317"/>
      <c r="AL9" s="317"/>
    </row>
    <row r="10" spans="1:38" s="315" customFormat="1" ht="21" customHeight="1" thickBot="1" x14ac:dyDescent="0.35">
      <c r="A10" s="1063" t="s">
        <v>203</v>
      </c>
      <c r="B10" s="1064"/>
      <c r="C10" s="1064"/>
      <c r="D10" s="1064"/>
      <c r="E10" s="1064"/>
      <c r="F10" s="1064"/>
      <c r="G10" s="1064"/>
      <c r="H10" s="1064"/>
      <c r="I10" s="1064"/>
      <c r="J10" s="1064"/>
      <c r="K10" s="1064"/>
      <c r="L10" s="1064"/>
      <c r="M10" s="1064"/>
      <c r="N10" s="1064"/>
      <c r="O10" s="1064"/>
      <c r="P10" s="1064"/>
      <c r="Q10" s="1064"/>
      <c r="R10" s="1064"/>
      <c r="S10" s="1064"/>
      <c r="T10" s="1064"/>
      <c r="U10" s="1064"/>
      <c r="V10" s="1064"/>
      <c r="W10" s="1064"/>
      <c r="X10" s="1064"/>
      <c r="Y10" s="1064"/>
      <c r="Z10" s="1064"/>
      <c r="AA10" s="1065"/>
      <c r="AB10" s="315" t="s">
        <v>228</v>
      </c>
      <c r="AD10" s="380" t="s">
        <v>240</v>
      </c>
      <c r="AE10" s="1062"/>
      <c r="AF10" s="71"/>
      <c r="AG10" s="318" t="s">
        <v>49</v>
      </c>
      <c r="AH10" s="318" t="s">
        <v>50</v>
      </c>
      <c r="AI10" s="318" t="s">
        <v>51</v>
      </c>
      <c r="AJ10" s="318" t="s">
        <v>52</v>
      </c>
      <c r="AK10" s="319" t="s">
        <v>114</v>
      </c>
      <c r="AL10" s="319" t="s">
        <v>115</v>
      </c>
    </row>
    <row r="11" spans="1:38" s="184" customFormat="1" x14ac:dyDescent="0.3">
      <c r="A11" s="812" t="s">
        <v>53</v>
      </c>
      <c r="B11" s="813" t="s">
        <v>54</v>
      </c>
      <c r="C11" s="396"/>
      <c r="D11" s="814">
        <v>4</v>
      </c>
      <c r="E11" s="396"/>
      <c r="F11" s="815"/>
      <c r="G11" s="816">
        <v>3</v>
      </c>
      <c r="H11" s="817">
        <f t="shared" ref="H11:H22" si="1">G11*30</f>
        <v>90</v>
      </c>
      <c r="I11" s="818">
        <v>30</v>
      </c>
      <c r="J11" s="818">
        <f>SUM(K11:M11)</f>
        <v>16</v>
      </c>
      <c r="K11" s="819">
        <f>16*0.5</f>
        <v>8</v>
      </c>
      <c r="L11" s="819"/>
      <c r="M11" s="820">
        <f>14*0.5+1</f>
        <v>8</v>
      </c>
      <c r="N11" s="381"/>
      <c r="O11" s="382">
        <f>H11-J11-N11</f>
        <v>74</v>
      </c>
      <c r="P11" s="821"/>
      <c r="Q11" s="821"/>
      <c r="R11" s="822"/>
      <c r="S11" s="822"/>
      <c r="T11" s="396"/>
      <c r="U11" s="815"/>
      <c r="V11" s="823">
        <v>2</v>
      </c>
      <c r="W11" s="823">
        <v>3</v>
      </c>
      <c r="X11" s="815"/>
      <c r="Y11" s="815"/>
      <c r="Z11" s="815"/>
      <c r="AA11" s="824"/>
      <c r="AB11" s="64">
        <f t="shared" ref="AB11:AB22" si="2">I11/H11</f>
        <v>0.33333333333333331</v>
      </c>
      <c r="AC11" s="64"/>
      <c r="AD11" s="383">
        <f t="shared" ref="AD11:AD22" si="3">J11/I11</f>
        <v>0.53333333333333333</v>
      </c>
      <c r="AE11" s="384">
        <f t="shared" ref="AE11:AE22" si="4">I11*0.5</f>
        <v>15</v>
      </c>
      <c r="AF11" s="72"/>
      <c r="AG11" s="182"/>
      <c r="AH11" s="182"/>
      <c r="AI11" s="182"/>
      <c r="AJ11" s="444">
        <v>3</v>
      </c>
      <c r="AK11" s="182"/>
      <c r="AL11" s="182"/>
    </row>
    <row r="12" spans="1:38" s="184" customFormat="1" ht="19.5" customHeight="1" x14ac:dyDescent="0.3">
      <c r="A12" s="281" t="s">
        <v>55</v>
      </c>
      <c r="B12" s="284" t="s">
        <v>56</v>
      </c>
      <c r="C12" s="285">
        <v>1</v>
      </c>
      <c r="D12" s="285"/>
      <c r="E12" s="285"/>
      <c r="F12" s="286"/>
      <c r="G12" s="287">
        <v>4</v>
      </c>
      <c r="H12" s="331">
        <f t="shared" si="1"/>
        <v>120</v>
      </c>
      <c r="I12" s="282">
        <v>44</v>
      </c>
      <c r="J12" s="282">
        <f t="shared" ref="J12:J22" si="5">SUM(K12:M12)</f>
        <v>24</v>
      </c>
      <c r="K12" s="332">
        <f>14*0.5+1</f>
        <v>8</v>
      </c>
      <c r="L12" s="332"/>
      <c r="M12" s="333">
        <f>30*0.5+1</f>
        <v>16</v>
      </c>
      <c r="N12" s="385">
        <v>30</v>
      </c>
      <c r="O12" s="386">
        <f t="shared" ref="O12:O22" si="6">H12-J12-N12</f>
        <v>66</v>
      </c>
      <c r="P12" s="288">
        <v>3</v>
      </c>
      <c r="Q12" s="288">
        <v>4</v>
      </c>
      <c r="R12" s="285"/>
      <c r="S12" s="285"/>
      <c r="T12" s="285"/>
      <c r="U12" s="286"/>
      <c r="V12" s="289"/>
      <c r="W12" s="289"/>
      <c r="X12" s="289"/>
      <c r="Y12" s="289"/>
      <c r="Z12" s="289"/>
      <c r="AA12" s="290"/>
      <c r="AB12" s="64">
        <f t="shared" si="2"/>
        <v>0.36666666666666664</v>
      </c>
      <c r="AC12" s="64"/>
      <c r="AD12" s="383">
        <f t="shared" si="3"/>
        <v>0.54545454545454541</v>
      </c>
      <c r="AE12" s="384">
        <f t="shared" si="4"/>
        <v>22</v>
      </c>
      <c r="AF12" s="72"/>
      <c r="AG12" s="182">
        <v>4</v>
      </c>
      <c r="AH12" s="182"/>
      <c r="AI12" s="182"/>
      <c r="AJ12" s="182"/>
      <c r="AK12" s="182"/>
      <c r="AL12" s="182"/>
    </row>
    <row r="13" spans="1:38" s="184" customFormat="1" ht="47.25" customHeight="1" x14ac:dyDescent="0.3">
      <c r="A13" s="281" t="s">
        <v>57</v>
      </c>
      <c r="B13" s="291" t="s">
        <v>84</v>
      </c>
      <c r="C13" s="292"/>
      <c r="D13" s="292">
        <v>2</v>
      </c>
      <c r="E13" s="292"/>
      <c r="F13" s="289"/>
      <c r="G13" s="293">
        <v>4</v>
      </c>
      <c r="H13" s="299">
        <f t="shared" si="1"/>
        <v>120</v>
      </c>
      <c r="I13" s="294">
        <v>44</v>
      </c>
      <c r="J13" s="282">
        <f t="shared" si="5"/>
        <v>21</v>
      </c>
      <c r="K13" s="305">
        <f>16*0.5</f>
        <v>8</v>
      </c>
      <c r="L13" s="305"/>
      <c r="M13" s="306">
        <f>28*0.5-1</f>
        <v>13</v>
      </c>
      <c r="N13" s="385"/>
      <c r="O13" s="386">
        <f t="shared" si="6"/>
        <v>99</v>
      </c>
      <c r="P13" s="295"/>
      <c r="Q13" s="295"/>
      <c r="R13" s="292">
        <v>3</v>
      </c>
      <c r="S13" s="292">
        <v>4</v>
      </c>
      <c r="T13" s="292"/>
      <c r="U13" s="289"/>
      <c r="V13" s="289"/>
      <c r="W13" s="289"/>
      <c r="X13" s="289"/>
      <c r="Y13" s="289"/>
      <c r="Z13" s="289"/>
      <c r="AA13" s="290"/>
      <c r="AB13" s="64">
        <f t="shared" si="2"/>
        <v>0.36666666666666664</v>
      </c>
      <c r="AC13" s="64"/>
      <c r="AD13" s="383">
        <f t="shared" si="3"/>
        <v>0.47727272727272729</v>
      </c>
      <c r="AE13" s="384">
        <f t="shared" si="4"/>
        <v>22</v>
      </c>
      <c r="AF13" s="72"/>
      <c r="AG13" s="182"/>
      <c r="AH13" s="182">
        <v>4</v>
      </c>
      <c r="AI13" s="182"/>
      <c r="AJ13" s="182"/>
      <c r="AK13" s="182"/>
      <c r="AL13" s="182"/>
    </row>
    <row r="14" spans="1:38" s="184" customFormat="1" ht="18" customHeight="1" x14ac:dyDescent="0.3">
      <c r="A14" s="281" t="s">
        <v>58</v>
      </c>
      <c r="B14" s="291" t="s">
        <v>59</v>
      </c>
      <c r="C14" s="292">
        <v>2</v>
      </c>
      <c r="D14" s="292">
        <v>1</v>
      </c>
      <c r="E14" s="292"/>
      <c r="F14" s="289"/>
      <c r="G14" s="293">
        <v>4</v>
      </c>
      <c r="H14" s="299">
        <f t="shared" si="1"/>
        <v>120</v>
      </c>
      <c r="I14" s="294">
        <v>44</v>
      </c>
      <c r="J14" s="282">
        <f t="shared" si="5"/>
        <v>21</v>
      </c>
      <c r="K14" s="305">
        <f>14*0.5</f>
        <v>7</v>
      </c>
      <c r="L14" s="305"/>
      <c r="M14" s="306">
        <f>30*0.5-1</f>
        <v>14</v>
      </c>
      <c r="N14" s="385">
        <v>30</v>
      </c>
      <c r="O14" s="386">
        <f t="shared" si="6"/>
        <v>69</v>
      </c>
      <c r="P14" s="295">
        <v>1.5</v>
      </c>
      <c r="Q14" s="295">
        <v>2</v>
      </c>
      <c r="R14" s="292">
        <v>1.5</v>
      </c>
      <c r="S14" s="292">
        <v>2</v>
      </c>
      <c r="T14" s="292"/>
      <c r="U14" s="289"/>
      <c r="V14" s="289"/>
      <c r="W14" s="289"/>
      <c r="X14" s="289"/>
      <c r="Y14" s="289"/>
      <c r="Z14" s="289"/>
      <c r="AA14" s="290"/>
      <c r="AB14" s="64">
        <f t="shared" si="2"/>
        <v>0.36666666666666664</v>
      </c>
      <c r="AC14" s="64"/>
      <c r="AD14" s="383">
        <f t="shared" si="3"/>
        <v>0.47727272727272729</v>
      </c>
      <c r="AE14" s="384">
        <f t="shared" si="4"/>
        <v>22</v>
      </c>
      <c r="AF14" s="72"/>
      <c r="AG14" s="182">
        <v>2</v>
      </c>
      <c r="AH14" s="182">
        <v>2</v>
      </c>
      <c r="AI14" s="182"/>
      <c r="AJ14" s="182"/>
      <c r="AK14" s="182"/>
      <c r="AL14" s="182"/>
    </row>
    <row r="15" spans="1:38" s="184" customFormat="1" x14ac:dyDescent="0.3">
      <c r="A15" s="281" t="s">
        <v>60</v>
      </c>
      <c r="B15" s="296" t="s">
        <v>153</v>
      </c>
      <c r="C15" s="292"/>
      <c r="D15" s="292">
        <v>2</v>
      </c>
      <c r="E15" s="292"/>
      <c r="F15" s="289"/>
      <c r="G15" s="293">
        <v>3</v>
      </c>
      <c r="H15" s="299">
        <f t="shared" si="1"/>
        <v>90</v>
      </c>
      <c r="I15" s="294">
        <v>30</v>
      </c>
      <c r="J15" s="282">
        <f t="shared" si="5"/>
        <v>16</v>
      </c>
      <c r="K15" s="305">
        <f>16*0.5</f>
        <v>8</v>
      </c>
      <c r="L15" s="305"/>
      <c r="M15" s="306">
        <f>14*0.5+1</f>
        <v>8</v>
      </c>
      <c r="N15" s="385"/>
      <c r="O15" s="386">
        <f t="shared" si="6"/>
        <v>74</v>
      </c>
      <c r="P15" s="295"/>
      <c r="Q15" s="295"/>
      <c r="R15" s="292">
        <v>2</v>
      </c>
      <c r="S15" s="292">
        <v>3</v>
      </c>
      <c r="T15" s="292"/>
      <c r="U15" s="289"/>
      <c r="V15" s="289"/>
      <c r="W15" s="289"/>
      <c r="X15" s="289"/>
      <c r="Y15" s="289"/>
      <c r="Z15" s="289"/>
      <c r="AA15" s="290"/>
      <c r="AB15" s="64">
        <f t="shared" si="2"/>
        <v>0.33333333333333331</v>
      </c>
      <c r="AC15" s="64"/>
      <c r="AD15" s="383">
        <f t="shared" si="3"/>
        <v>0.53333333333333333</v>
      </c>
      <c r="AE15" s="384">
        <f t="shared" si="4"/>
        <v>15</v>
      </c>
      <c r="AF15" s="72"/>
      <c r="AG15" s="182"/>
      <c r="AH15" s="182">
        <v>3</v>
      </c>
      <c r="AI15" s="182"/>
      <c r="AJ15" s="182" t="s">
        <v>116</v>
      </c>
      <c r="AK15" s="182"/>
      <c r="AL15" s="182"/>
    </row>
    <row r="16" spans="1:38" s="184" customFormat="1" ht="38.25" customHeight="1" x14ac:dyDescent="0.3">
      <c r="A16" s="297" t="s">
        <v>61</v>
      </c>
      <c r="B16" s="291" t="s">
        <v>198</v>
      </c>
      <c r="C16" s="285"/>
      <c r="D16" s="285">
        <v>1</v>
      </c>
      <c r="E16" s="285"/>
      <c r="F16" s="286"/>
      <c r="G16" s="287">
        <v>4</v>
      </c>
      <c r="H16" s="331">
        <f t="shared" si="1"/>
        <v>120</v>
      </c>
      <c r="I16" s="282">
        <v>44</v>
      </c>
      <c r="J16" s="282">
        <f t="shared" si="5"/>
        <v>20</v>
      </c>
      <c r="K16" s="332">
        <f>30*0.5-1</f>
        <v>14</v>
      </c>
      <c r="L16" s="332"/>
      <c r="M16" s="333">
        <f>14*0.5-1</f>
        <v>6</v>
      </c>
      <c r="N16" s="385"/>
      <c r="O16" s="386">
        <f t="shared" si="6"/>
        <v>100</v>
      </c>
      <c r="P16" s="288">
        <v>2.5</v>
      </c>
      <c r="Q16" s="288">
        <v>4</v>
      </c>
      <c r="R16" s="285"/>
      <c r="S16" s="285"/>
      <c r="T16" s="285"/>
      <c r="U16" s="286"/>
      <c r="V16" s="289"/>
      <c r="W16" s="289"/>
      <c r="X16" s="289"/>
      <c r="Y16" s="289"/>
      <c r="Z16" s="289"/>
      <c r="AA16" s="290"/>
      <c r="AB16" s="64">
        <f t="shared" si="2"/>
        <v>0.36666666666666664</v>
      </c>
      <c r="AC16" s="64"/>
      <c r="AD16" s="383">
        <f t="shared" si="3"/>
        <v>0.45454545454545453</v>
      </c>
      <c r="AE16" s="384">
        <f t="shared" si="4"/>
        <v>22</v>
      </c>
      <c r="AF16" s="72"/>
      <c r="AG16" s="182">
        <v>4</v>
      </c>
      <c r="AH16" s="330"/>
      <c r="AI16" s="330"/>
      <c r="AJ16" s="330"/>
      <c r="AK16" s="330"/>
      <c r="AL16" s="330"/>
    </row>
    <row r="17" spans="1:40" s="184" customFormat="1" ht="15.75" customHeight="1" x14ac:dyDescent="0.3">
      <c r="A17" s="281" t="s">
        <v>62</v>
      </c>
      <c r="B17" s="291" t="s">
        <v>146</v>
      </c>
      <c r="C17" s="292">
        <v>3</v>
      </c>
      <c r="D17" s="292">
        <v>1.2</v>
      </c>
      <c r="E17" s="292"/>
      <c r="F17" s="289"/>
      <c r="G17" s="293">
        <v>4</v>
      </c>
      <c r="H17" s="299">
        <f t="shared" si="1"/>
        <v>120</v>
      </c>
      <c r="I17" s="294">
        <v>44</v>
      </c>
      <c r="J17" s="282">
        <f t="shared" si="5"/>
        <v>23</v>
      </c>
      <c r="K17" s="305"/>
      <c r="L17" s="305"/>
      <c r="M17" s="306">
        <f>44*0.5+1</f>
        <v>23</v>
      </c>
      <c r="N17" s="385">
        <v>30</v>
      </c>
      <c r="O17" s="386">
        <f t="shared" si="6"/>
        <v>67</v>
      </c>
      <c r="P17" s="295">
        <v>1</v>
      </c>
      <c r="Q17" s="295">
        <v>1</v>
      </c>
      <c r="R17" s="292">
        <v>1</v>
      </c>
      <c r="S17" s="292">
        <v>2</v>
      </c>
      <c r="T17" s="292">
        <v>1</v>
      </c>
      <c r="U17" s="289">
        <v>1</v>
      </c>
      <c r="V17" s="289"/>
      <c r="W17" s="289"/>
      <c r="X17" s="289"/>
      <c r="Y17" s="289"/>
      <c r="Z17" s="289"/>
      <c r="AA17" s="290"/>
      <c r="AB17" s="64">
        <f t="shared" si="2"/>
        <v>0.36666666666666664</v>
      </c>
      <c r="AC17" s="64"/>
      <c r="AD17" s="383">
        <f t="shared" si="3"/>
        <v>0.52272727272727271</v>
      </c>
      <c r="AE17" s="384">
        <f t="shared" si="4"/>
        <v>22</v>
      </c>
      <c r="AF17" s="72"/>
      <c r="AG17" s="182">
        <v>1</v>
      </c>
      <c r="AH17" s="182">
        <v>2</v>
      </c>
      <c r="AI17" s="182">
        <v>1</v>
      </c>
      <c r="AJ17" s="182"/>
      <c r="AK17" s="182"/>
      <c r="AL17" s="182"/>
    </row>
    <row r="18" spans="1:40" s="184" customFormat="1" ht="18" customHeight="1" x14ac:dyDescent="0.3">
      <c r="A18" s="281" t="s">
        <v>80</v>
      </c>
      <c r="B18" s="291" t="s">
        <v>112</v>
      </c>
      <c r="C18" s="292">
        <v>6</v>
      </c>
      <c r="D18" s="292">
        <v>4.5</v>
      </c>
      <c r="E18" s="292"/>
      <c r="F18" s="289"/>
      <c r="G18" s="293">
        <v>6</v>
      </c>
      <c r="H18" s="299">
        <f t="shared" si="1"/>
        <v>180</v>
      </c>
      <c r="I18" s="294">
        <v>88</v>
      </c>
      <c r="J18" s="282">
        <f t="shared" si="5"/>
        <v>45</v>
      </c>
      <c r="K18" s="305"/>
      <c r="L18" s="305"/>
      <c r="M18" s="306">
        <f>88*0.5+1</f>
        <v>45</v>
      </c>
      <c r="N18" s="385">
        <v>30</v>
      </c>
      <c r="O18" s="386">
        <f t="shared" si="6"/>
        <v>105</v>
      </c>
      <c r="P18" s="295"/>
      <c r="Q18" s="295"/>
      <c r="R18" s="292"/>
      <c r="S18" s="292"/>
      <c r="T18" s="292"/>
      <c r="U18" s="289"/>
      <c r="V18" s="289">
        <v>2</v>
      </c>
      <c r="W18" s="289">
        <v>2</v>
      </c>
      <c r="X18" s="289">
        <v>2</v>
      </c>
      <c r="Y18" s="289">
        <v>2</v>
      </c>
      <c r="Z18" s="289">
        <v>3</v>
      </c>
      <c r="AA18" s="290">
        <v>2</v>
      </c>
      <c r="AB18" s="64">
        <f t="shared" si="2"/>
        <v>0.48888888888888887</v>
      </c>
      <c r="AC18" s="64"/>
      <c r="AD18" s="383">
        <f t="shared" si="3"/>
        <v>0.51136363636363635</v>
      </c>
      <c r="AE18" s="384">
        <f t="shared" si="4"/>
        <v>44</v>
      </c>
      <c r="AF18" s="72"/>
      <c r="AG18" s="182"/>
      <c r="AH18" s="182"/>
      <c r="AI18" s="182"/>
      <c r="AJ18" s="182">
        <v>2</v>
      </c>
      <c r="AK18" s="182">
        <v>2</v>
      </c>
      <c r="AL18" s="182">
        <v>2</v>
      </c>
    </row>
    <row r="19" spans="1:40" s="184" customFormat="1" x14ac:dyDescent="0.3">
      <c r="A19" s="281" t="s">
        <v>81</v>
      </c>
      <c r="B19" s="291" t="s">
        <v>82</v>
      </c>
      <c r="C19" s="292"/>
      <c r="D19" s="292">
        <v>5</v>
      </c>
      <c r="E19" s="292"/>
      <c r="F19" s="289"/>
      <c r="G19" s="293">
        <v>3</v>
      </c>
      <c r="H19" s="299">
        <f t="shared" si="1"/>
        <v>90</v>
      </c>
      <c r="I19" s="294">
        <v>30</v>
      </c>
      <c r="J19" s="282">
        <f t="shared" si="5"/>
        <v>16</v>
      </c>
      <c r="K19" s="305">
        <f>16*0.5</f>
        <v>8</v>
      </c>
      <c r="L19" s="305"/>
      <c r="M19" s="306">
        <f>14*0.5+1</f>
        <v>8</v>
      </c>
      <c r="N19" s="387"/>
      <c r="O19" s="386">
        <f t="shared" si="6"/>
        <v>74</v>
      </c>
      <c r="P19" s="295"/>
      <c r="Q19" s="295"/>
      <c r="R19" s="292"/>
      <c r="S19" s="292"/>
      <c r="T19" s="292"/>
      <c r="U19" s="289"/>
      <c r="V19" s="289"/>
      <c r="W19" s="289"/>
      <c r="X19" s="289">
        <v>2</v>
      </c>
      <c r="Y19" s="289">
        <v>3</v>
      </c>
      <c r="Z19" s="289"/>
      <c r="AA19" s="290"/>
      <c r="AB19" s="64">
        <f t="shared" si="2"/>
        <v>0.33333333333333331</v>
      </c>
      <c r="AC19" s="64"/>
      <c r="AD19" s="383">
        <f t="shared" si="3"/>
        <v>0.53333333333333333</v>
      </c>
      <c r="AE19" s="384">
        <f t="shared" si="4"/>
        <v>15</v>
      </c>
      <c r="AF19" s="72"/>
      <c r="AG19" s="182"/>
      <c r="AH19" s="182"/>
      <c r="AI19" s="182"/>
      <c r="AJ19" s="182"/>
      <c r="AK19" s="182">
        <v>3</v>
      </c>
      <c r="AL19" s="182"/>
    </row>
    <row r="20" spans="1:40" s="184" customFormat="1" ht="21.75" customHeight="1" x14ac:dyDescent="0.3">
      <c r="A20" s="281" t="s">
        <v>83</v>
      </c>
      <c r="B20" s="291" t="s">
        <v>152</v>
      </c>
      <c r="C20" s="292"/>
      <c r="D20" s="292">
        <v>6</v>
      </c>
      <c r="E20" s="292"/>
      <c r="F20" s="289"/>
      <c r="G20" s="293">
        <v>3</v>
      </c>
      <c r="H20" s="299">
        <f t="shared" si="1"/>
        <v>90</v>
      </c>
      <c r="I20" s="294">
        <v>30</v>
      </c>
      <c r="J20" s="282">
        <f t="shared" si="5"/>
        <v>15</v>
      </c>
      <c r="K20" s="305">
        <f>16*0.5</f>
        <v>8</v>
      </c>
      <c r="L20" s="305"/>
      <c r="M20" s="306">
        <f>14*0.5</f>
        <v>7</v>
      </c>
      <c r="N20" s="387"/>
      <c r="O20" s="386">
        <f t="shared" si="6"/>
        <v>75</v>
      </c>
      <c r="P20" s="295"/>
      <c r="Q20" s="295"/>
      <c r="R20" s="292"/>
      <c r="S20" s="292"/>
      <c r="T20" s="292"/>
      <c r="U20" s="289"/>
      <c r="V20" s="289"/>
      <c r="W20" s="289"/>
      <c r="X20" s="289"/>
      <c r="Y20" s="289"/>
      <c r="Z20" s="289">
        <v>3</v>
      </c>
      <c r="AA20" s="290">
        <v>3</v>
      </c>
      <c r="AB20" s="64">
        <f t="shared" si="2"/>
        <v>0.33333333333333331</v>
      </c>
      <c r="AC20" s="64"/>
      <c r="AD20" s="383">
        <f t="shared" si="3"/>
        <v>0.5</v>
      </c>
      <c r="AE20" s="384">
        <f t="shared" si="4"/>
        <v>15</v>
      </c>
      <c r="AF20" s="72"/>
      <c r="AG20" s="182"/>
      <c r="AH20" s="182"/>
      <c r="AI20" s="182"/>
      <c r="AJ20" s="182"/>
      <c r="AK20" s="182"/>
      <c r="AL20" s="182">
        <v>3</v>
      </c>
    </row>
    <row r="21" spans="1:40" s="190" customFormat="1" ht="30" customHeight="1" x14ac:dyDescent="0.3">
      <c r="A21" s="281" t="s">
        <v>85</v>
      </c>
      <c r="B21" s="298" t="s">
        <v>86</v>
      </c>
      <c r="C21" s="185"/>
      <c r="D21" s="185">
        <v>3</v>
      </c>
      <c r="E21" s="185"/>
      <c r="F21" s="186"/>
      <c r="G21" s="187">
        <v>3</v>
      </c>
      <c r="H21" s="300">
        <f t="shared" si="1"/>
        <v>90</v>
      </c>
      <c r="I21" s="188">
        <v>30</v>
      </c>
      <c r="J21" s="282">
        <f t="shared" si="5"/>
        <v>16</v>
      </c>
      <c r="K21" s="310">
        <f>16*0.5</f>
        <v>8</v>
      </c>
      <c r="L21" s="308"/>
      <c r="M21" s="307">
        <f>ROUND(14*0.5,0)+1</f>
        <v>8</v>
      </c>
      <c r="N21" s="334"/>
      <c r="O21" s="386">
        <f t="shared" si="6"/>
        <v>74</v>
      </c>
      <c r="P21" s="186"/>
      <c r="Q21" s="182"/>
      <c r="R21" s="182"/>
      <c r="S21" s="182"/>
      <c r="T21" s="182">
        <v>2</v>
      </c>
      <c r="U21" s="182">
        <v>3</v>
      </c>
      <c r="V21" s="182"/>
      <c r="W21" s="186"/>
      <c r="X21" s="185"/>
      <c r="Y21" s="283"/>
      <c r="Z21" s="283"/>
      <c r="AA21" s="189"/>
      <c r="AB21" s="64">
        <f t="shared" si="2"/>
        <v>0.33333333333333331</v>
      </c>
      <c r="AC21" s="64"/>
      <c r="AD21" s="383">
        <f t="shared" si="3"/>
        <v>0.53333333333333333</v>
      </c>
      <c r="AE21" s="384">
        <f t="shared" si="4"/>
        <v>15</v>
      </c>
      <c r="AF21" s="72"/>
      <c r="AG21" s="182"/>
      <c r="AH21" s="182"/>
      <c r="AI21" s="182">
        <v>3</v>
      </c>
      <c r="AJ21" s="182"/>
      <c r="AK21" s="182"/>
      <c r="AL21" s="182"/>
    </row>
    <row r="22" spans="1:40" s="190" customFormat="1" ht="21" customHeight="1" thickBot="1" x14ac:dyDescent="0.35">
      <c r="A22" s="281" t="s">
        <v>123</v>
      </c>
      <c r="B22" s="298" t="s">
        <v>147</v>
      </c>
      <c r="C22" s="185"/>
      <c r="D22" s="448" t="s">
        <v>243</v>
      </c>
      <c r="E22" s="185"/>
      <c r="F22" s="186"/>
      <c r="G22" s="445">
        <v>3</v>
      </c>
      <c r="H22" s="439">
        <f t="shared" si="1"/>
        <v>90</v>
      </c>
      <c r="I22" s="440">
        <v>60</v>
      </c>
      <c r="J22" s="453">
        <f t="shared" si="5"/>
        <v>60</v>
      </c>
      <c r="K22" s="435">
        <v>36</v>
      </c>
      <c r="L22" s="435"/>
      <c r="M22" s="436">
        <v>24</v>
      </c>
      <c r="N22" s="437"/>
      <c r="O22" s="386">
        <f t="shared" si="6"/>
        <v>30</v>
      </c>
      <c r="P22" s="439">
        <v>4</v>
      </c>
      <c r="Q22" s="448">
        <v>3</v>
      </c>
      <c r="R22" s="438"/>
      <c r="S22" s="438"/>
      <c r="T22" s="438"/>
      <c r="U22" s="438"/>
      <c r="V22" s="448"/>
      <c r="W22" s="439"/>
      <c r="X22" s="185"/>
      <c r="Y22" s="283"/>
      <c r="Z22" s="283"/>
      <c r="AA22" s="189"/>
      <c r="AB22" s="64">
        <f t="shared" si="2"/>
        <v>0.66666666666666663</v>
      </c>
      <c r="AC22" s="64"/>
      <c r="AD22" s="383">
        <f t="shared" si="3"/>
        <v>1</v>
      </c>
      <c r="AE22" s="384">
        <f t="shared" si="4"/>
        <v>30</v>
      </c>
      <c r="AF22" s="72"/>
      <c r="AG22" s="444">
        <v>3</v>
      </c>
      <c r="AH22" s="182"/>
      <c r="AI22" s="182"/>
      <c r="AJ22" s="182"/>
      <c r="AK22" s="182"/>
      <c r="AL22" s="182"/>
    </row>
    <row r="23" spans="1:40" s="184" customFormat="1" ht="21" customHeight="1" thickBot="1" x14ac:dyDescent="0.35">
      <c r="A23" s="1050" t="s">
        <v>201</v>
      </c>
      <c r="B23" s="1051"/>
      <c r="C23" s="748">
        <v>4</v>
      </c>
      <c r="D23" s="748">
        <v>13</v>
      </c>
      <c r="E23" s="748"/>
      <c r="F23" s="749"/>
      <c r="G23" s="392">
        <f>SUM(G11:G22)</f>
        <v>44</v>
      </c>
      <c r="H23" s="393">
        <f t="shared" ref="H23:Z23" si="7">SUM(H11:H22)</f>
        <v>1320</v>
      </c>
      <c r="I23" s="394">
        <f t="shared" si="7"/>
        <v>518</v>
      </c>
      <c r="J23" s="394">
        <f t="shared" si="7"/>
        <v>293</v>
      </c>
      <c r="K23" s="394">
        <f t="shared" si="7"/>
        <v>113</v>
      </c>
      <c r="L23" s="394">
        <f t="shared" si="7"/>
        <v>0</v>
      </c>
      <c r="M23" s="221">
        <f t="shared" si="7"/>
        <v>180</v>
      </c>
      <c r="N23" s="395">
        <f t="shared" si="7"/>
        <v>120</v>
      </c>
      <c r="O23" s="259">
        <f t="shared" si="7"/>
        <v>907</v>
      </c>
      <c r="P23" s="393">
        <f t="shared" si="7"/>
        <v>12</v>
      </c>
      <c r="Q23" s="394">
        <f t="shared" si="7"/>
        <v>14</v>
      </c>
      <c r="R23" s="394">
        <f t="shared" si="7"/>
        <v>7.5</v>
      </c>
      <c r="S23" s="394">
        <f t="shared" si="7"/>
        <v>11</v>
      </c>
      <c r="T23" s="394">
        <f t="shared" si="7"/>
        <v>3</v>
      </c>
      <c r="U23" s="394">
        <f t="shared" si="7"/>
        <v>4</v>
      </c>
      <c r="V23" s="394">
        <f t="shared" si="7"/>
        <v>4</v>
      </c>
      <c r="W23" s="220">
        <f t="shared" si="7"/>
        <v>5</v>
      </c>
      <c r="X23" s="394">
        <f t="shared" si="7"/>
        <v>4</v>
      </c>
      <c r="Y23" s="751">
        <f t="shared" si="7"/>
        <v>5</v>
      </c>
      <c r="Z23" s="751">
        <f t="shared" si="7"/>
        <v>6</v>
      </c>
      <c r="AA23" s="195">
        <f t="shared" ref="AA23" si="8">SUM(AA11:AA22)</f>
        <v>5</v>
      </c>
      <c r="AD23" s="383"/>
      <c r="AE23" s="384"/>
      <c r="AF23" s="196"/>
      <c r="AG23" s="34"/>
      <c r="AH23" s="34"/>
      <c r="AI23" s="66"/>
      <c r="AJ23" s="34"/>
      <c r="AK23" s="65"/>
      <c r="AL23" s="65"/>
    </row>
    <row r="24" spans="1:40" s="33" customFormat="1" ht="20.25" customHeight="1" thickBot="1" x14ac:dyDescent="0.35">
      <c r="A24" s="1008" t="s">
        <v>117</v>
      </c>
      <c r="B24" s="1040"/>
      <c r="C24" s="1040"/>
      <c r="D24" s="1040"/>
      <c r="E24" s="1040"/>
      <c r="F24" s="1040"/>
      <c r="G24" s="1040"/>
      <c r="H24" s="1040"/>
      <c r="I24" s="1040"/>
      <c r="J24" s="1040"/>
      <c r="K24" s="1040"/>
      <c r="L24" s="1040"/>
      <c r="M24" s="1040"/>
      <c r="N24" s="1040"/>
      <c r="O24" s="1040"/>
      <c r="P24" s="1040"/>
      <c r="Q24" s="1040"/>
      <c r="R24" s="1040"/>
      <c r="S24" s="1040"/>
      <c r="T24" s="1040"/>
      <c r="U24" s="1040"/>
      <c r="V24" s="1040"/>
      <c r="W24" s="1040"/>
      <c r="X24" s="1040"/>
      <c r="Y24" s="1040"/>
      <c r="Z24" s="1040"/>
      <c r="AA24" s="1041"/>
      <c r="AD24" s="383"/>
      <c r="AE24" s="384"/>
      <c r="AF24" s="44"/>
      <c r="AG24" s="34"/>
      <c r="AH24" s="34"/>
      <c r="AI24" s="34"/>
      <c r="AJ24" s="34"/>
      <c r="AK24" s="34"/>
      <c r="AL24" s="34"/>
    </row>
    <row r="25" spans="1:40" s="315" customFormat="1" ht="18.75" customHeight="1" thickBot="1" x14ac:dyDescent="0.35">
      <c r="A25" s="1042" t="s">
        <v>202</v>
      </c>
      <c r="B25" s="1043"/>
      <c r="C25" s="1043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3"/>
      <c r="U25" s="1043"/>
      <c r="V25" s="1043"/>
      <c r="W25" s="1043"/>
      <c r="X25" s="1043"/>
      <c r="Y25" s="1043"/>
      <c r="Z25" s="1043"/>
      <c r="AA25" s="1044"/>
      <c r="AD25" s="383"/>
      <c r="AE25" s="384"/>
      <c r="AF25" s="71"/>
      <c r="AG25" s="318"/>
      <c r="AH25" s="318"/>
      <c r="AI25" s="318"/>
      <c r="AJ25" s="318"/>
      <c r="AK25" s="320"/>
      <c r="AL25" s="320"/>
    </row>
    <row r="26" spans="1:40" s="190" customFormat="1" ht="18" customHeight="1" x14ac:dyDescent="0.3">
      <c r="A26" s="197" t="s">
        <v>63</v>
      </c>
      <c r="B26" s="198" t="s">
        <v>148</v>
      </c>
      <c r="C26" s="186"/>
      <c r="D26" s="185">
        <v>1</v>
      </c>
      <c r="E26" s="185"/>
      <c r="F26" s="186"/>
      <c r="G26" s="187">
        <v>4</v>
      </c>
      <c r="H26" s="300">
        <f t="shared" ref="H26:H47" si="9">G26*30</f>
        <v>120</v>
      </c>
      <c r="I26" s="188">
        <v>44</v>
      </c>
      <c r="J26" s="188">
        <f>SUM(K26:M26)</f>
        <v>22</v>
      </c>
      <c r="K26" s="307">
        <f>ROUND(30*0.5,0)-1</f>
        <v>14</v>
      </c>
      <c r="L26" s="308"/>
      <c r="M26" s="307">
        <v>8</v>
      </c>
      <c r="N26" s="335"/>
      <c r="O26" s="343">
        <f>H26-J26-N26</f>
        <v>98</v>
      </c>
      <c r="P26" s="186">
        <v>2.5</v>
      </c>
      <c r="Q26" s="822">
        <v>4</v>
      </c>
      <c r="R26" s="822"/>
      <c r="S26" s="822"/>
      <c r="T26" s="822"/>
      <c r="U26" s="186"/>
      <c r="V26" s="822"/>
      <c r="W26" s="186"/>
      <c r="X26" s="185"/>
      <c r="Y26" s="283"/>
      <c r="Z26" s="283"/>
      <c r="AA26" s="825"/>
      <c r="AB26" s="64">
        <f t="shared" ref="AB26:AB42" si="10">I26/H26</f>
        <v>0.36666666666666664</v>
      </c>
      <c r="AC26" s="64"/>
      <c r="AD26" s="383">
        <f t="shared" ref="AD26:AD42" si="11">J26/I26</f>
        <v>0.5</v>
      </c>
      <c r="AE26" s="384">
        <f t="shared" ref="AE26:AE42" si="12">I26*0.5</f>
        <v>22</v>
      </c>
      <c r="AF26" s="72"/>
      <c r="AG26" s="182">
        <v>4</v>
      </c>
      <c r="AH26" s="182"/>
      <c r="AI26" s="182"/>
      <c r="AJ26" s="182"/>
      <c r="AK26" s="182"/>
      <c r="AL26" s="182"/>
      <c r="AN26" s="315"/>
    </row>
    <row r="27" spans="1:40" s="190" customFormat="1" ht="18" customHeight="1" x14ac:dyDescent="0.3">
      <c r="A27" s="197" t="s">
        <v>64</v>
      </c>
      <c r="B27" s="199" t="s">
        <v>140</v>
      </c>
      <c r="C27" s="231">
        <v>1</v>
      </c>
      <c r="D27" s="182"/>
      <c r="E27" s="182"/>
      <c r="F27" s="231"/>
      <c r="G27" s="447">
        <v>4</v>
      </c>
      <c r="H27" s="301">
        <f t="shared" si="9"/>
        <v>120</v>
      </c>
      <c r="I27" s="194">
        <v>44</v>
      </c>
      <c r="J27" s="194">
        <f t="shared" ref="J27:J47" si="13">SUM(K27:M27)</f>
        <v>22</v>
      </c>
      <c r="K27" s="309">
        <f>ROUND(30*0.5,0)-1</f>
        <v>14</v>
      </c>
      <c r="L27" s="310"/>
      <c r="M27" s="307">
        <v>8</v>
      </c>
      <c r="N27" s="334">
        <v>30</v>
      </c>
      <c r="O27" s="339">
        <f t="shared" ref="O27:O47" si="14">H27-J27-N27</f>
        <v>68</v>
      </c>
      <c r="P27" s="231">
        <v>2.5</v>
      </c>
      <c r="Q27" s="182">
        <v>4</v>
      </c>
      <c r="R27" s="182"/>
      <c r="S27" s="182"/>
      <c r="T27" s="182"/>
      <c r="U27" s="231"/>
      <c r="V27" s="182"/>
      <c r="W27" s="231"/>
      <c r="X27" s="182"/>
      <c r="Y27" s="223"/>
      <c r="Z27" s="223"/>
      <c r="AA27" s="183"/>
      <c r="AB27" s="64">
        <f t="shared" si="10"/>
        <v>0.36666666666666664</v>
      </c>
      <c r="AC27" s="64"/>
      <c r="AD27" s="383">
        <f t="shared" si="11"/>
        <v>0.5</v>
      </c>
      <c r="AE27" s="384">
        <f t="shared" si="12"/>
        <v>22</v>
      </c>
      <c r="AF27" s="72"/>
      <c r="AG27" s="444">
        <v>4</v>
      </c>
      <c r="AH27" s="182"/>
      <c r="AI27" s="182"/>
      <c r="AJ27" s="182"/>
      <c r="AK27" s="182"/>
      <c r="AL27" s="182"/>
      <c r="AN27" s="315"/>
    </row>
    <row r="28" spans="1:40" s="190" customFormat="1" ht="18" customHeight="1" x14ac:dyDescent="0.3">
      <c r="A28" s="197" t="s">
        <v>65</v>
      </c>
      <c r="B28" s="198" t="s">
        <v>124</v>
      </c>
      <c r="C28" s="186"/>
      <c r="D28" s="185">
        <v>1</v>
      </c>
      <c r="E28" s="185"/>
      <c r="F28" s="186"/>
      <c r="G28" s="187">
        <v>5</v>
      </c>
      <c r="H28" s="300">
        <f t="shared" si="9"/>
        <v>150</v>
      </c>
      <c r="I28" s="188">
        <v>60</v>
      </c>
      <c r="J28" s="194">
        <f t="shared" si="13"/>
        <v>30</v>
      </c>
      <c r="K28" s="307"/>
      <c r="L28" s="308"/>
      <c r="M28" s="307">
        <v>30</v>
      </c>
      <c r="N28" s="335"/>
      <c r="O28" s="339">
        <f t="shared" si="14"/>
        <v>120</v>
      </c>
      <c r="P28" s="186">
        <v>4</v>
      </c>
      <c r="Q28" s="185">
        <v>5</v>
      </c>
      <c r="R28" s="185"/>
      <c r="S28" s="185"/>
      <c r="T28" s="185"/>
      <c r="U28" s="186"/>
      <c r="V28" s="185"/>
      <c r="W28" s="186"/>
      <c r="X28" s="185"/>
      <c r="Y28" s="283"/>
      <c r="Z28" s="283"/>
      <c r="AA28" s="189"/>
      <c r="AB28" s="64">
        <f t="shared" si="10"/>
        <v>0.4</v>
      </c>
      <c r="AC28" s="64"/>
      <c r="AD28" s="383">
        <f t="shared" si="11"/>
        <v>0.5</v>
      </c>
      <c r="AE28" s="384">
        <f t="shared" si="12"/>
        <v>30</v>
      </c>
      <c r="AF28" s="72"/>
      <c r="AG28" s="182">
        <v>5</v>
      </c>
      <c r="AH28" s="182"/>
      <c r="AI28" s="182"/>
      <c r="AJ28" s="182"/>
      <c r="AK28" s="182"/>
      <c r="AL28" s="182"/>
      <c r="AN28" s="315"/>
    </row>
    <row r="29" spans="1:40" s="190" customFormat="1" ht="18" customHeight="1" x14ac:dyDescent="0.3">
      <c r="A29" s="197" t="s">
        <v>66</v>
      </c>
      <c r="B29" s="198" t="s">
        <v>149</v>
      </c>
      <c r="C29" s="439">
        <v>2</v>
      </c>
      <c r="D29" s="185"/>
      <c r="E29" s="185"/>
      <c r="F29" s="186"/>
      <c r="G29" s="187">
        <v>4</v>
      </c>
      <c r="H29" s="301">
        <f t="shared" si="9"/>
        <v>120</v>
      </c>
      <c r="I29" s="194">
        <v>60</v>
      </c>
      <c r="J29" s="194">
        <f t="shared" si="13"/>
        <v>30</v>
      </c>
      <c r="K29" s="307">
        <v>6</v>
      </c>
      <c r="L29" s="308"/>
      <c r="M29" s="307">
        <v>24</v>
      </c>
      <c r="N29" s="335">
        <v>30</v>
      </c>
      <c r="O29" s="339">
        <f t="shared" si="14"/>
        <v>60</v>
      </c>
      <c r="P29" s="186"/>
      <c r="Q29" s="185"/>
      <c r="R29" s="185">
        <v>3</v>
      </c>
      <c r="S29" s="185">
        <v>4</v>
      </c>
      <c r="T29" s="185"/>
      <c r="U29" s="186"/>
      <c r="V29" s="185"/>
      <c r="W29" s="186"/>
      <c r="X29" s="185"/>
      <c r="Y29" s="283"/>
      <c r="Z29" s="283"/>
      <c r="AA29" s="189"/>
      <c r="AB29" s="64">
        <f t="shared" si="10"/>
        <v>0.5</v>
      </c>
      <c r="AC29" s="64"/>
      <c r="AD29" s="383">
        <f t="shared" si="11"/>
        <v>0.5</v>
      </c>
      <c r="AE29" s="384">
        <f t="shared" si="12"/>
        <v>30</v>
      </c>
      <c r="AF29" s="72"/>
      <c r="AG29" s="182"/>
      <c r="AH29" s="182">
        <v>4</v>
      </c>
      <c r="AI29" s="182"/>
      <c r="AJ29" s="182"/>
      <c r="AK29" s="182"/>
      <c r="AL29" s="182"/>
      <c r="AN29" s="315"/>
    </row>
    <row r="30" spans="1:40" s="190" customFormat="1" ht="18" customHeight="1" x14ac:dyDescent="0.3">
      <c r="A30" s="197" t="s">
        <v>67</v>
      </c>
      <c r="B30" s="199" t="s">
        <v>138</v>
      </c>
      <c r="C30" s="231">
        <v>2</v>
      </c>
      <c r="D30" s="182"/>
      <c r="E30" s="182"/>
      <c r="F30" s="231"/>
      <c r="G30" s="193">
        <v>6</v>
      </c>
      <c r="H30" s="301">
        <f t="shared" si="9"/>
        <v>180</v>
      </c>
      <c r="I30" s="194">
        <v>90</v>
      </c>
      <c r="J30" s="194">
        <f t="shared" si="13"/>
        <v>46</v>
      </c>
      <c r="K30" s="309">
        <v>20</v>
      </c>
      <c r="L30" s="310"/>
      <c r="M30" s="309">
        <v>26</v>
      </c>
      <c r="N30" s="334">
        <v>30</v>
      </c>
      <c r="O30" s="339">
        <f t="shared" si="14"/>
        <v>104</v>
      </c>
      <c r="P30" s="231"/>
      <c r="Q30" s="182"/>
      <c r="R30" s="182">
        <v>6</v>
      </c>
      <c r="S30" s="182">
        <v>6</v>
      </c>
      <c r="T30" s="182"/>
      <c r="U30" s="231"/>
      <c r="V30" s="182"/>
      <c r="W30" s="231"/>
      <c r="X30" s="182"/>
      <c r="Y30" s="223"/>
      <c r="Z30" s="223"/>
      <c r="AA30" s="183"/>
      <c r="AB30" s="64">
        <f t="shared" si="10"/>
        <v>0.5</v>
      </c>
      <c r="AC30" s="64"/>
      <c r="AD30" s="383">
        <f t="shared" si="11"/>
        <v>0.51111111111111107</v>
      </c>
      <c r="AE30" s="384">
        <f t="shared" si="12"/>
        <v>45</v>
      </c>
      <c r="AF30" s="72"/>
      <c r="AG30" s="182"/>
      <c r="AH30" s="444">
        <v>6</v>
      </c>
      <c r="AI30" s="182"/>
      <c r="AJ30" s="182"/>
      <c r="AK30" s="182"/>
      <c r="AL30" s="182"/>
      <c r="AN30" s="315"/>
    </row>
    <row r="31" spans="1:40" s="190" customFormat="1" ht="18" customHeight="1" x14ac:dyDescent="0.3">
      <c r="A31" s="197" t="s">
        <v>68</v>
      </c>
      <c r="B31" s="199" t="s">
        <v>139</v>
      </c>
      <c r="C31" s="231">
        <v>2</v>
      </c>
      <c r="D31" s="182"/>
      <c r="E31" s="182"/>
      <c r="F31" s="231"/>
      <c r="G31" s="447">
        <v>6</v>
      </c>
      <c r="H31" s="301">
        <f t="shared" si="9"/>
        <v>180</v>
      </c>
      <c r="I31" s="194">
        <v>74</v>
      </c>
      <c r="J31" s="194">
        <f t="shared" si="13"/>
        <v>38</v>
      </c>
      <c r="K31" s="309">
        <v>14</v>
      </c>
      <c r="L31" s="310"/>
      <c r="M31" s="309">
        <v>24</v>
      </c>
      <c r="N31" s="335">
        <v>30</v>
      </c>
      <c r="O31" s="339">
        <f t="shared" si="14"/>
        <v>112</v>
      </c>
      <c r="P31" s="231"/>
      <c r="Q31" s="182"/>
      <c r="R31" s="182">
        <v>5</v>
      </c>
      <c r="S31" s="182">
        <v>6</v>
      </c>
      <c r="T31" s="182"/>
      <c r="U31" s="231"/>
      <c r="V31" s="182"/>
      <c r="W31" s="231"/>
      <c r="X31" s="182"/>
      <c r="Y31" s="223"/>
      <c r="Z31" s="223"/>
      <c r="AA31" s="183"/>
      <c r="AB31" s="64">
        <f t="shared" si="10"/>
        <v>0.41111111111111109</v>
      </c>
      <c r="AC31" s="64"/>
      <c r="AD31" s="383">
        <f t="shared" si="11"/>
        <v>0.51351351351351349</v>
      </c>
      <c r="AE31" s="384">
        <f t="shared" si="12"/>
        <v>37</v>
      </c>
      <c r="AF31" s="72"/>
      <c r="AG31" s="182"/>
      <c r="AH31" s="182">
        <v>6</v>
      </c>
      <c r="AI31" s="182"/>
      <c r="AJ31" s="182"/>
      <c r="AK31" s="182"/>
      <c r="AL31" s="182"/>
      <c r="AN31" s="315"/>
    </row>
    <row r="32" spans="1:40" s="190" customFormat="1" ht="18" customHeight="1" x14ac:dyDescent="0.3">
      <c r="A32" s="197" t="s">
        <v>69</v>
      </c>
      <c r="B32" s="199" t="s">
        <v>142</v>
      </c>
      <c r="C32" s="231">
        <v>4</v>
      </c>
      <c r="D32" s="444">
        <v>3</v>
      </c>
      <c r="E32" s="182"/>
      <c r="F32" s="231"/>
      <c r="G32" s="193">
        <v>10</v>
      </c>
      <c r="H32" s="301">
        <f t="shared" si="9"/>
        <v>300</v>
      </c>
      <c r="I32" s="194">
        <v>112</v>
      </c>
      <c r="J32" s="194">
        <f>ROUND(SUM(K32:M32),0)</f>
        <v>56</v>
      </c>
      <c r="K32" s="309">
        <v>22</v>
      </c>
      <c r="L32" s="310"/>
      <c r="M32" s="309">
        <v>34</v>
      </c>
      <c r="N32" s="335">
        <v>30</v>
      </c>
      <c r="O32" s="339">
        <f t="shared" si="14"/>
        <v>214</v>
      </c>
      <c r="P32" s="231"/>
      <c r="Q32" s="182"/>
      <c r="R32" s="182"/>
      <c r="S32" s="182"/>
      <c r="T32" s="182">
        <v>4</v>
      </c>
      <c r="U32" s="231">
        <v>6</v>
      </c>
      <c r="V32" s="182">
        <v>3</v>
      </c>
      <c r="W32" s="231">
        <v>4</v>
      </c>
      <c r="X32" s="182"/>
      <c r="Y32" s="223"/>
      <c r="Z32" s="223"/>
      <c r="AA32" s="183"/>
      <c r="AB32" s="64">
        <f t="shared" si="10"/>
        <v>0.37333333333333335</v>
      </c>
      <c r="AC32" s="64"/>
      <c r="AD32" s="383">
        <f t="shared" si="11"/>
        <v>0.5</v>
      </c>
      <c r="AE32" s="384">
        <f t="shared" si="12"/>
        <v>56</v>
      </c>
      <c r="AF32" s="72"/>
      <c r="AG32" s="182"/>
      <c r="AH32" s="444"/>
      <c r="AI32" s="444">
        <v>6</v>
      </c>
      <c r="AJ32" s="444">
        <v>4</v>
      </c>
      <c r="AK32" s="182"/>
      <c r="AL32" s="182"/>
      <c r="AN32" s="315"/>
    </row>
    <row r="33" spans="1:40" s="190" customFormat="1" ht="18" customHeight="1" x14ac:dyDescent="0.3">
      <c r="A33" s="197" t="s">
        <v>70</v>
      </c>
      <c r="B33" s="199" t="s">
        <v>141</v>
      </c>
      <c r="C33" s="231">
        <v>4</v>
      </c>
      <c r="D33" s="444">
        <v>3</v>
      </c>
      <c r="E33" s="182"/>
      <c r="F33" s="231"/>
      <c r="G33" s="193">
        <v>10</v>
      </c>
      <c r="H33" s="301">
        <f t="shared" si="9"/>
        <v>300</v>
      </c>
      <c r="I33" s="194">
        <v>112</v>
      </c>
      <c r="J33" s="194">
        <f>ROUND(SUM(K33:M33),0)</f>
        <v>56</v>
      </c>
      <c r="K33" s="309">
        <v>22</v>
      </c>
      <c r="L33" s="310"/>
      <c r="M33" s="309">
        <v>34</v>
      </c>
      <c r="N33" s="334">
        <v>30</v>
      </c>
      <c r="O33" s="339">
        <f t="shared" si="14"/>
        <v>214</v>
      </c>
      <c r="P33" s="231"/>
      <c r="Q33" s="182"/>
      <c r="R33" s="182"/>
      <c r="S33" s="182"/>
      <c r="T33" s="182">
        <v>4</v>
      </c>
      <c r="U33" s="231">
        <v>6</v>
      </c>
      <c r="V33" s="182">
        <v>3</v>
      </c>
      <c r="W33" s="231">
        <v>4</v>
      </c>
      <c r="X33" s="182"/>
      <c r="Y33" s="223"/>
      <c r="Z33" s="223"/>
      <c r="AA33" s="183"/>
      <c r="AB33" s="64">
        <f t="shared" si="10"/>
        <v>0.37333333333333335</v>
      </c>
      <c r="AC33" s="64"/>
      <c r="AD33" s="383">
        <f t="shared" si="11"/>
        <v>0.5</v>
      </c>
      <c r="AE33" s="384">
        <f t="shared" si="12"/>
        <v>56</v>
      </c>
      <c r="AF33" s="72"/>
      <c r="AG33" s="182"/>
      <c r="AH33" s="444"/>
      <c r="AI33" s="444">
        <v>6</v>
      </c>
      <c r="AJ33" s="444">
        <v>4</v>
      </c>
      <c r="AK33" s="182"/>
      <c r="AL33" s="182"/>
      <c r="AN33" s="315"/>
    </row>
    <row r="34" spans="1:40" s="190" customFormat="1" ht="18" customHeight="1" x14ac:dyDescent="0.3">
      <c r="A34" s="197" t="s">
        <v>71</v>
      </c>
      <c r="B34" s="199" t="s">
        <v>125</v>
      </c>
      <c r="C34" s="231">
        <v>3</v>
      </c>
      <c r="D34" s="182"/>
      <c r="E34" s="182"/>
      <c r="F34" s="231"/>
      <c r="G34" s="193">
        <v>6</v>
      </c>
      <c r="H34" s="301">
        <f>G34*30</f>
        <v>180</v>
      </c>
      <c r="I34" s="194">
        <v>68</v>
      </c>
      <c r="J34" s="194">
        <f>SUM(K34:M34)</f>
        <v>34</v>
      </c>
      <c r="K34" s="309">
        <v>18</v>
      </c>
      <c r="L34" s="310"/>
      <c r="M34" s="309">
        <v>16</v>
      </c>
      <c r="N34" s="334">
        <v>30</v>
      </c>
      <c r="O34" s="339">
        <f t="shared" si="14"/>
        <v>116</v>
      </c>
      <c r="P34" s="231"/>
      <c r="Q34" s="182"/>
      <c r="R34" s="182"/>
      <c r="S34" s="182"/>
      <c r="T34" s="182">
        <v>4</v>
      </c>
      <c r="U34" s="231">
        <v>6</v>
      </c>
      <c r="V34" s="182"/>
      <c r="W34" s="224"/>
      <c r="X34" s="182"/>
      <c r="Y34" s="223"/>
      <c r="Z34" s="223"/>
      <c r="AA34" s="183"/>
      <c r="AB34" s="64">
        <f t="shared" si="10"/>
        <v>0.37777777777777777</v>
      </c>
      <c r="AC34" s="64"/>
      <c r="AD34" s="383">
        <f t="shared" si="11"/>
        <v>0.5</v>
      </c>
      <c r="AE34" s="384">
        <f t="shared" si="12"/>
        <v>34</v>
      </c>
      <c r="AF34" s="72"/>
      <c r="AG34" s="182"/>
      <c r="AH34" s="182"/>
      <c r="AI34" s="182">
        <v>6</v>
      </c>
      <c r="AJ34" s="182"/>
      <c r="AK34" s="182"/>
      <c r="AL34" s="182"/>
      <c r="AN34" s="315"/>
    </row>
    <row r="35" spans="1:40" s="190" customFormat="1" ht="18" customHeight="1" x14ac:dyDescent="0.3">
      <c r="A35" s="197" t="s">
        <v>72</v>
      </c>
      <c r="B35" s="199" t="s">
        <v>126</v>
      </c>
      <c r="C35" s="231"/>
      <c r="D35" s="182">
        <v>4</v>
      </c>
      <c r="E35" s="182"/>
      <c r="F35" s="231"/>
      <c r="G35" s="193">
        <v>5</v>
      </c>
      <c r="H35" s="301">
        <f t="shared" si="9"/>
        <v>150</v>
      </c>
      <c r="I35" s="194">
        <v>60</v>
      </c>
      <c r="J35" s="194">
        <f t="shared" si="13"/>
        <v>30</v>
      </c>
      <c r="K35" s="309"/>
      <c r="L35" s="310"/>
      <c r="M35" s="309">
        <v>30</v>
      </c>
      <c r="N35" s="334"/>
      <c r="O35" s="339">
        <f t="shared" si="14"/>
        <v>120</v>
      </c>
      <c r="P35" s="231"/>
      <c r="Q35" s="182"/>
      <c r="R35" s="182"/>
      <c r="S35" s="182"/>
      <c r="T35" s="182"/>
      <c r="U35" s="231"/>
      <c r="V35" s="182">
        <v>4</v>
      </c>
      <c r="W35" s="231">
        <v>5</v>
      </c>
      <c r="X35" s="182"/>
      <c r="Y35" s="223"/>
      <c r="Z35" s="223"/>
      <c r="AA35" s="183"/>
      <c r="AB35" s="64">
        <f t="shared" si="10"/>
        <v>0.4</v>
      </c>
      <c r="AC35" s="64"/>
      <c r="AD35" s="383">
        <f t="shared" si="11"/>
        <v>0.5</v>
      </c>
      <c r="AE35" s="384">
        <f t="shared" si="12"/>
        <v>30</v>
      </c>
      <c r="AF35" s="72"/>
      <c r="AG35" s="182"/>
      <c r="AH35" s="182"/>
      <c r="AI35" s="182"/>
      <c r="AJ35" s="182">
        <v>5</v>
      </c>
      <c r="AK35" s="182"/>
      <c r="AL35" s="182"/>
    </row>
    <row r="36" spans="1:40" s="190" customFormat="1" ht="18" customHeight="1" x14ac:dyDescent="0.3">
      <c r="A36" s="197" t="s">
        <v>73</v>
      </c>
      <c r="B36" s="199" t="s">
        <v>150</v>
      </c>
      <c r="C36" s="231">
        <v>4</v>
      </c>
      <c r="D36" s="182"/>
      <c r="E36" s="182"/>
      <c r="F36" s="231"/>
      <c r="G36" s="193">
        <v>4</v>
      </c>
      <c r="H36" s="301">
        <f>G36*30</f>
        <v>120</v>
      </c>
      <c r="I36" s="194">
        <v>52</v>
      </c>
      <c r="J36" s="194">
        <f t="shared" si="13"/>
        <v>26</v>
      </c>
      <c r="K36" s="309">
        <v>16</v>
      </c>
      <c r="L36" s="310"/>
      <c r="M36" s="309">
        <v>10</v>
      </c>
      <c r="N36" s="334">
        <v>30</v>
      </c>
      <c r="O36" s="339">
        <f t="shared" si="14"/>
        <v>64</v>
      </c>
      <c r="P36" s="231"/>
      <c r="Q36" s="182"/>
      <c r="R36" s="182"/>
      <c r="S36" s="182"/>
      <c r="T36" s="182"/>
      <c r="U36" s="231"/>
      <c r="V36" s="182">
        <v>4</v>
      </c>
      <c r="W36" s="231">
        <v>4</v>
      </c>
      <c r="X36" s="182"/>
      <c r="Y36" s="223"/>
      <c r="Z36" s="223"/>
      <c r="AA36" s="183"/>
      <c r="AB36" s="64">
        <f t="shared" si="10"/>
        <v>0.43333333333333335</v>
      </c>
      <c r="AC36" s="64"/>
      <c r="AD36" s="383">
        <f t="shared" si="11"/>
        <v>0.5</v>
      </c>
      <c r="AE36" s="384">
        <f t="shared" si="12"/>
        <v>26</v>
      </c>
      <c r="AF36" s="72"/>
      <c r="AG36" s="182"/>
      <c r="AH36" s="182"/>
      <c r="AI36" s="182"/>
      <c r="AJ36" s="182">
        <v>4</v>
      </c>
      <c r="AK36" s="182"/>
      <c r="AL36" s="182"/>
    </row>
    <row r="37" spans="1:40" s="190" customFormat="1" ht="33" customHeight="1" x14ac:dyDescent="0.3">
      <c r="A37" s="197" t="s">
        <v>118</v>
      </c>
      <c r="B37" s="199" t="s">
        <v>196</v>
      </c>
      <c r="C37" s="182">
        <v>6</v>
      </c>
      <c r="D37" s="182">
        <v>5</v>
      </c>
      <c r="E37" s="182"/>
      <c r="F37" s="231"/>
      <c r="G37" s="193">
        <v>4</v>
      </c>
      <c r="H37" s="301">
        <f>G37*30</f>
        <v>120</v>
      </c>
      <c r="I37" s="194">
        <v>46</v>
      </c>
      <c r="J37" s="194">
        <f t="shared" si="13"/>
        <v>24</v>
      </c>
      <c r="K37" s="309">
        <v>8</v>
      </c>
      <c r="L37" s="310"/>
      <c r="M37" s="309">
        <v>16</v>
      </c>
      <c r="N37" s="334">
        <v>30</v>
      </c>
      <c r="O37" s="339">
        <f t="shared" si="14"/>
        <v>66</v>
      </c>
      <c r="P37" s="231"/>
      <c r="Q37" s="182"/>
      <c r="R37" s="182"/>
      <c r="S37" s="182"/>
      <c r="T37" s="182"/>
      <c r="U37" s="231"/>
      <c r="V37" s="182"/>
      <c r="W37" s="224"/>
      <c r="X37" s="182">
        <v>2</v>
      </c>
      <c r="Y37" s="223">
        <v>3</v>
      </c>
      <c r="Z37" s="223">
        <v>2</v>
      </c>
      <c r="AA37" s="183">
        <v>1</v>
      </c>
      <c r="AB37" s="64">
        <f t="shared" si="10"/>
        <v>0.38333333333333336</v>
      </c>
      <c r="AC37" s="64"/>
      <c r="AD37" s="383">
        <f t="shared" si="11"/>
        <v>0.52173913043478259</v>
      </c>
      <c r="AE37" s="384">
        <f t="shared" si="12"/>
        <v>23</v>
      </c>
      <c r="AF37" s="72"/>
      <c r="AG37" s="182"/>
      <c r="AH37" s="182"/>
      <c r="AI37" s="182"/>
      <c r="AJ37" s="182"/>
      <c r="AK37" s="182">
        <v>3</v>
      </c>
      <c r="AL37" s="182">
        <v>1</v>
      </c>
    </row>
    <row r="38" spans="1:40" s="190" customFormat="1" ht="18" customHeight="1" x14ac:dyDescent="0.3">
      <c r="A38" s="197" t="s">
        <v>119</v>
      </c>
      <c r="B38" s="199" t="s">
        <v>128</v>
      </c>
      <c r="C38" s="231">
        <v>6</v>
      </c>
      <c r="D38" s="182">
        <v>5</v>
      </c>
      <c r="E38" s="182"/>
      <c r="F38" s="231"/>
      <c r="G38" s="193">
        <v>4</v>
      </c>
      <c r="H38" s="301">
        <f>G38*30</f>
        <v>120</v>
      </c>
      <c r="I38" s="194">
        <v>46</v>
      </c>
      <c r="J38" s="194">
        <f t="shared" si="13"/>
        <v>24</v>
      </c>
      <c r="K38" s="309">
        <v>8</v>
      </c>
      <c r="L38" s="310"/>
      <c r="M38" s="309">
        <v>16</v>
      </c>
      <c r="N38" s="334">
        <v>30</v>
      </c>
      <c r="O38" s="339">
        <f t="shared" si="14"/>
        <v>66</v>
      </c>
      <c r="P38" s="231"/>
      <c r="Q38" s="182"/>
      <c r="R38" s="182"/>
      <c r="S38" s="770"/>
      <c r="T38" s="828"/>
      <c r="U38" s="757"/>
      <c r="V38" s="182"/>
      <c r="W38" s="224"/>
      <c r="X38" s="182">
        <v>2</v>
      </c>
      <c r="Y38" s="223">
        <v>3</v>
      </c>
      <c r="Z38" s="223">
        <v>2</v>
      </c>
      <c r="AA38" s="183">
        <v>1</v>
      </c>
      <c r="AB38" s="64">
        <f t="shared" si="10"/>
        <v>0.38333333333333336</v>
      </c>
      <c r="AC38" s="64"/>
      <c r="AD38" s="383">
        <f t="shared" si="11"/>
        <v>0.52173913043478259</v>
      </c>
      <c r="AE38" s="384">
        <f t="shared" si="12"/>
        <v>23</v>
      </c>
      <c r="AF38" s="72"/>
      <c r="AG38" s="182"/>
      <c r="AH38" s="182"/>
      <c r="AI38" s="182"/>
      <c r="AJ38" s="182"/>
      <c r="AK38" s="182">
        <v>3</v>
      </c>
      <c r="AL38" s="182">
        <v>1</v>
      </c>
    </row>
    <row r="39" spans="1:40" s="190" customFormat="1" ht="18" customHeight="1" x14ac:dyDescent="0.3">
      <c r="A39" s="197" t="s">
        <v>127</v>
      </c>
      <c r="B39" s="192" t="s">
        <v>199</v>
      </c>
      <c r="C39" s="231"/>
      <c r="D39" s="182">
        <v>6</v>
      </c>
      <c r="E39" s="182"/>
      <c r="F39" s="231"/>
      <c r="G39" s="193">
        <v>6</v>
      </c>
      <c r="H39" s="301">
        <f t="shared" si="9"/>
        <v>180</v>
      </c>
      <c r="I39" s="194">
        <v>84</v>
      </c>
      <c r="J39" s="194">
        <f t="shared" si="13"/>
        <v>42</v>
      </c>
      <c r="K39" s="309">
        <v>16</v>
      </c>
      <c r="L39" s="310"/>
      <c r="M39" s="309">
        <v>26</v>
      </c>
      <c r="N39" s="334"/>
      <c r="O39" s="339">
        <f t="shared" si="14"/>
        <v>138</v>
      </c>
      <c r="P39" s="231"/>
      <c r="Q39" s="182"/>
      <c r="R39" s="182"/>
      <c r="S39" s="182"/>
      <c r="T39" s="182"/>
      <c r="U39" s="231"/>
      <c r="V39" s="182"/>
      <c r="W39" s="231"/>
      <c r="X39" s="182">
        <v>2</v>
      </c>
      <c r="Y39" s="223">
        <v>4</v>
      </c>
      <c r="Z39" s="223">
        <v>3</v>
      </c>
      <c r="AA39" s="183">
        <v>2</v>
      </c>
      <c r="AB39" s="64">
        <f t="shared" si="10"/>
        <v>0.46666666666666667</v>
      </c>
      <c r="AC39" s="64"/>
      <c r="AD39" s="383">
        <f t="shared" si="11"/>
        <v>0.5</v>
      </c>
      <c r="AE39" s="384">
        <f t="shared" si="12"/>
        <v>42</v>
      </c>
      <c r="AF39" s="72"/>
      <c r="AG39" s="182"/>
      <c r="AH39" s="182"/>
      <c r="AI39" s="182"/>
      <c r="AJ39" s="182"/>
      <c r="AK39" s="182">
        <v>4</v>
      </c>
      <c r="AL39" s="182">
        <v>2</v>
      </c>
    </row>
    <row r="40" spans="1:40" s="202" customFormat="1" ht="19.5" customHeight="1" x14ac:dyDescent="0.3">
      <c r="A40" s="204" t="s">
        <v>129</v>
      </c>
      <c r="B40" s="199" t="s">
        <v>195</v>
      </c>
      <c r="C40" s="241"/>
      <c r="D40" s="182">
        <v>5.6</v>
      </c>
      <c r="E40" s="182"/>
      <c r="F40" s="231"/>
      <c r="G40" s="193">
        <v>4</v>
      </c>
      <c r="H40" s="301">
        <f>G40*30</f>
        <v>120</v>
      </c>
      <c r="I40" s="194">
        <v>40</v>
      </c>
      <c r="J40" s="194">
        <f t="shared" si="13"/>
        <v>20</v>
      </c>
      <c r="K40" s="309">
        <v>8</v>
      </c>
      <c r="L40" s="310"/>
      <c r="M40" s="309">
        <v>12</v>
      </c>
      <c r="N40" s="334"/>
      <c r="O40" s="339">
        <f t="shared" si="14"/>
        <v>100</v>
      </c>
      <c r="P40" s="231"/>
      <c r="Q40" s="182"/>
      <c r="R40" s="182"/>
      <c r="S40" s="182"/>
      <c r="T40" s="182"/>
      <c r="U40" s="231"/>
      <c r="V40" s="182"/>
      <c r="W40" s="231"/>
      <c r="X40" s="182">
        <v>2</v>
      </c>
      <c r="Y40" s="223">
        <v>3</v>
      </c>
      <c r="Z40" s="223">
        <v>2</v>
      </c>
      <c r="AA40" s="183">
        <v>1</v>
      </c>
      <c r="AB40" s="64">
        <f t="shared" si="10"/>
        <v>0.33333333333333331</v>
      </c>
      <c r="AC40" s="64"/>
      <c r="AD40" s="383">
        <f t="shared" si="11"/>
        <v>0.5</v>
      </c>
      <c r="AE40" s="384">
        <f t="shared" si="12"/>
        <v>20</v>
      </c>
      <c r="AF40" s="72"/>
      <c r="AG40" s="182"/>
      <c r="AH40" s="182"/>
      <c r="AI40" s="182"/>
      <c r="AJ40" s="182"/>
      <c r="AK40" s="182">
        <v>3</v>
      </c>
      <c r="AL40" s="182">
        <v>1</v>
      </c>
    </row>
    <row r="41" spans="1:40" s="190" customFormat="1" ht="33" customHeight="1" x14ac:dyDescent="0.3">
      <c r="A41" s="197" t="s">
        <v>130</v>
      </c>
      <c r="B41" s="200" t="s">
        <v>143</v>
      </c>
      <c r="C41" s="186">
        <v>5</v>
      </c>
      <c r="D41" s="185"/>
      <c r="E41" s="185"/>
      <c r="F41" s="186"/>
      <c r="G41" s="187">
        <v>3</v>
      </c>
      <c r="H41" s="300">
        <f>G41*30</f>
        <v>90</v>
      </c>
      <c r="I41" s="188">
        <v>30</v>
      </c>
      <c r="J41" s="194">
        <f t="shared" si="13"/>
        <v>16</v>
      </c>
      <c r="K41" s="307">
        <v>8</v>
      </c>
      <c r="L41" s="308"/>
      <c r="M41" s="307">
        <v>8</v>
      </c>
      <c r="N41" s="335">
        <v>30</v>
      </c>
      <c r="O41" s="339">
        <f t="shared" si="14"/>
        <v>44</v>
      </c>
      <c r="P41" s="186"/>
      <c r="Q41" s="185"/>
      <c r="R41" s="185"/>
      <c r="S41" s="185"/>
      <c r="T41" s="185"/>
      <c r="U41" s="186"/>
      <c r="V41" s="185"/>
      <c r="W41" s="186"/>
      <c r="X41" s="185">
        <v>2</v>
      </c>
      <c r="Y41" s="283">
        <v>3</v>
      </c>
      <c r="Z41" s="283"/>
      <c r="AA41" s="189"/>
      <c r="AB41" s="64">
        <f t="shared" si="10"/>
        <v>0.33333333333333331</v>
      </c>
      <c r="AC41" s="64"/>
      <c r="AD41" s="383">
        <f t="shared" si="11"/>
        <v>0.53333333333333333</v>
      </c>
      <c r="AE41" s="384">
        <f t="shared" si="12"/>
        <v>15</v>
      </c>
      <c r="AF41" s="72"/>
      <c r="AG41" s="182"/>
      <c r="AH41" s="182"/>
      <c r="AI41" s="182"/>
      <c r="AJ41" s="182"/>
      <c r="AK41" s="182">
        <v>3</v>
      </c>
      <c r="AL41" s="182"/>
    </row>
    <row r="42" spans="1:40" s="202" customFormat="1" ht="16.2" thickBot="1" x14ac:dyDescent="0.35">
      <c r="A42" s="341" t="s">
        <v>151</v>
      </c>
      <c r="B42" s="248" t="s">
        <v>194</v>
      </c>
      <c r="C42" s="240"/>
      <c r="D42" s="232">
        <v>6</v>
      </c>
      <c r="E42" s="232"/>
      <c r="F42" s="233"/>
      <c r="G42" s="234">
        <v>3</v>
      </c>
      <c r="H42" s="302">
        <f t="shared" si="9"/>
        <v>90</v>
      </c>
      <c r="I42" s="235">
        <v>30</v>
      </c>
      <c r="J42" s="235">
        <f t="shared" si="13"/>
        <v>16</v>
      </c>
      <c r="K42" s="311">
        <v>8</v>
      </c>
      <c r="L42" s="312"/>
      <c r="M42" s="311">
        <v>8</v>
      </c>
      <c r="N42" s="336"/>
      <c r="O42" s="342">
        <f t="shared" si="14"/>
        <v>74</v>
      </c>
      <c r="P42" s="233"/>
      <c r="Q42" s="232"/>
      <c r="R42" s="232"/>
      <c r="S42" s="232"/>
      <c r="T42" s="232"/>
      <c r="U42" s="233"/>
      <c r="V42" s="232"/>
      <c r="W42" s="233"/>
      <c r="X42" s="232"/>
      <c r="Y42" s="752"/>
      <c r="Z42" s="752">
        <v>6</v>
      </c>
      <c r="AA42" s="236">
        <v>3</v>
      </c>
      <c r="AB42" s="64">
        <f t="shared" si="10"/>
        <v>0.33333333333333331</v>
      </c>
      <c r="AC42" s="64"/>
      <c r="AD42" s="383">
        <f t="shared" si="11"/>
        <v>0.53333333333333333</v>
      </c>
      <c r="AE42" s="384">
        <f t="shared" si="12"/>
        <v>15</v>
      </c>
      <c r="AF42" s="72"/>
      <c r="AG42" s="182"/>
      <c r="AH42" s="182"/>
      <c r="AI42" s="182"/>
      <c r="AJ42" s="182"/>
      <c r="AK42" s="182"/>
      <c r="AL42" s="182">
        <v>3</v>
      </c>
    </row>
    <row r="43" spans="1:40" s="202" customFormat="1" ht="31.8" thickBot="1" x14ac:dyDescent="0.35">
      <c r="A43" s="344" t="s">
        <v>211</v>
      </c>
      <c r="B43" s="345" t="s">
        <v>210</v>
      </c>
      <c r="C43" s="346"/>
      <c r="D43" s="347"/>
      <c r="E43" s="347">
        <v>5</v>
      </c>
      <c r="F43" s="348"/>
      <c r="G43" s="349">
        <v>1</v>
      </c>
      <c r="H43" s="350">
        <f t="shared" si="9"/>
        <v>30</v>
      </c>
      <c r="I43" s="748"/>
      <c r="J43" s="748"/>
      <c r="K43" s="351"/>
      <c r="L43" s="352"/>
      <c r="M43" s="351"/>
      <c r="N43" s="353"/>
      <c r="O43" s="354">
        <f t="shared" si="14"/>
        <v>30</v>
      </c>
      <c r="P43" s="348"/>
      <c r="Q43" s="347"/>
      <c r="R43" s="347"/>
      <c r="S43" s="347"/>
      <c r="T43" s="347"/>
      <c r="U43" s="348"/>
      <c r="V43" s="347"/>
      <c r="W43" s="348"/>
      <c r="X43" s="347"/>
      <c r="Y43" s="753">
        <v>1</v>
      </c>
      <c r="Z43" s="753"/>
      <c r="AA43" s="355"/>
      <c r="AB43" s="64"/>
      <c r="AC43" s="64"/>
      <c r="AD43" s="383"/>
      <c r="AE43" s="384"/>
      <c r="AF43" s="72"/>
      <c r="AG43" s="182"/>
      <c r="AH43" s="182"/>
      <c r="AI43" s="182"/>
      <c r="AJ43" s="182"/>
      <c r="AK43" s="182">
        <v>1</v>
      </c>
      <c r="AL43" s="182"/>
    </row>
    <row r="44" spans="1:40" s="190" customFormat="1" x14ac:dyDescent="0.3">
      <c r="A44" s="197" t="s">
        <v>74</v>
      </c>
      <c r="B44" s="198" t="s">
        <v>133</v>
      </c>
      <c r="C44" s="186"/>
      <c r="D44" s="185">
        <v>2</v>
      </c>
      <c r="E44" s="185"/>
      <c r="F44" s="186"/>
      <c r="G44" s="187">
        <v>6</v>
      </c>
      <c r="H44" s="300">
        <f t="shared" si="9"/>
        <v>180</v>
      </c>
      <c r="I44" s="185"/>
      <c r="J44" s="188">
        <f t="shared" si="13"/>
        <v>0</v>
      </c>
      <c r="K44" s="307"/>
      <c r="L44" s="308"/>
      <c r="M44" s="307"/>
      <c r="N44" s="335"/>
      <c r="O44" s="343">
        <f t="shared" si="14"/>
        <v>180</v>
      </c>
      <c r="P44" s="186"/>
      <c r="Q44" s="185">
        <v>3</v>
      </c>
      <c r="R44" s="185"/>
      <c r="S44" s="185">
        <v>3</v>
      </c>
      <c r="T44" s="185"/>
      <c r="U44" s="186"/>
      <c r="V44" s="185"/>
      <c r="W44" s="186"/>
      <c r="X44" s="185"/>
      <c r="Y44" s="283"/>
      <c r="Z44" s="283"/>
      <c r="AA44" s="189"/>
      <c r="AD44" s="383"/>
      <c r="AE44" s="384"/>
      <c r="AF44" s="203"/>
      <c r="AG44" s="182">
        <v>3</v>
      </c>
      <c r="AH44" s="182">
        <v>3</v>
      </c>
      <c r="AI44" s="182"/>
      <c r="AJ44" s="182"/>
      <c r="AK44" s="182"/>
      <c r="AL44" s="182"/>
    </row>
    <row r="45" spans="1:40" s="190" customFormat="1" x14ac:dyDescent="0.3">
      <c r="A45" s="204" t="s">
        <v>75</v>
      </c>
      <c r="B45" s="192" t="s">
        <v>120</v>
      </c>
      <c r="C45" s="231"/>
      <c r="D45" s="182">
        <v>4</v>
      </c>
      <c r="E45" s="182"/>
      <c r="F45" s="231"/>
      <c r="G45" s="193">
        <v>6</v>
      </c>
      <c r="H45" s="301">
        <f t="shared" si="9"/>
        <v>180</v>
      </c>
      <c r="I45" s="182"/>
      <c r="J45" s="194">
        <f t="shared" si="13"/>
        <v>0</v>
      </c>
      <c r="K45" s="309"/>
      <c r="L45" s="310"/>
      <c r="M45" s="309"/>
      <c r="N45" s="334"/>
      <c r="O45" s="339">
        <f t="shared" si="14"/>
        <v>180</v>
      </c>
      <c r="P45" s="186"/>
      <c r="Q45" s="185"/>
      <c r="R45" s="185"/>
      <c r="S45" s="185"/>
      <c r="T45" s="182"/>
      <c r="U45" s="231">
        <v>3</v>
      </c>
      <c r="V45" s="182"/>
      <c r="W45" s="231">
        <v>3</v>
      </c>
      <c r="X45" s="182"/>
      <c r="Y45" s="223"/>
      <c r="Z45" s="223"/>
      <c r="AA45" s="183"/>
      <c r="AD45" s="383"/>
      <c r="AE45" s="384"/>
      <c r="AF45" s="203"/>
      <c r="AG45" s="182"/>
      <c r="AH45" s="182"/>
      <c r="AI45" s="182">
        <v>3</v>
      </c>
      <c r="AJ45" s="182">
        <v>3</v>
      </c>
      <c r="AK45" s="182"/>
      <c r="AL45" s="182"/>
    </row>
    <row r="46" spans="1:40" s="190" customFormat="1" x14ac:dyDescent="0.3">
      <c r="A46" s="204" t="s">
        <v>121</v>
      </c>
      <c r="B46" s="192" t="s">
        <v>230</v>
      </c>
      <c r="C46" s="231"/>
      <c r="D46" s="182">
        <v>6</v>
      </c>
      <c r="E46" s="182"/>
      <c r="F46" s="231"/>
      <c r="G46" s="193">
        <v>6</v>
      </c>
      <c r="H46" s="301">
        <f t="shared" si="9"/>
        <v>180</v>
      </c>
      <c r="I46" s="182"/>
      <c r="J46" s="194">
        <f t="shared" si="13"/>
        <v>0</v>
      </c>
      <c r="K46" s="309"/>
      <c r="L46" s="310"/>
      <c r="M46" s="309"/>
      <c r="N46" s="334"/>
      <c r="O46" s="339">
        <f t="shared" si="14"/>
        <v>180</v>
      </c>
      <c r="P46" s="231"/>
      <c r="Q46" s="182"/>
      <c r="R46" s="182"/>
      <c r="S46" s="182"/>
      <c r="T46" s="182"/>
      <c r="U46" s="231"/>
      <c r="V46" s="182"/>
      <c r="W46" s="231"/>
      <c r="X46" s="182"/>
      <c r="Y46" s="223">
        <v>3</v>
      </c>
      <c r="Z46" s="223"/>
      <c r="AA46" s="183">
        <v>3</v>
      </c>
      <c r="AD46" s="383"/>
      <c r="AE46" s="384"/>
      <c r="AF46" s="203"/>
      <c r="AG46" s="182"/>
      <c r="AH46" s="182"/>
      <c r="AI46" s="182"/>
      <c r="AJ46" s="182"/>
      <c r="AK46" s="182">
        <v>3</v>
      </c>
      <c r="AL46" s="182">
        <v>3</v>
      </c>
    </row>
    <row r="47" spans="1:40" s="190" customFormat="1" ht="16.2" thickBot="1" x14ac:dyDescent="0.35">
      <c r="A47" s="205"/>
      <c r="B47" s="206" t="s">
        <v>131</v>
      </c>
      <c r="C47" s="207"/>
      <c r="D47" s="208"/>
      <c r="E47" s="208">
        <v>6</v>
      </c>
      <c r="F47" s="209"/>
      <c r="G47" s="210">
        <v>9</v>
      </c>
      <c r="H47" s="303">
        <f t="shared" si="9"/>
        <v>270</v>
      </c>
      <c r="I47" s="201"/>
      <c r="J47" s="208">
        <f t="shared" si="13"/>
        <v>0</v>
      </c>
      <c r="K47" s="313"/>
      <c r="L47" s="314"/>
      <c r="M47" s="313"/>
      <c r="N47" s="337"/>
      <c r="O47" s="340">
        <f t="shared" si="14"/>
        <v>270</v>
      </c>
      <c r="P47" s="209"/>
      <c r="Q47" s="201"/>
      <c r="R47" s="201"/>
      <c r="S47" s="201"/>
      <c r="T47" s="201"/>
      <c r="U47" s="209"/>
      <c r="V47" s="201"/>
      <c r="W47" s="209"/>
      <c r="X47" s="201"/>
      <c r="Y47" s="754"/>
      <c r="Z47" s="754"/>
      <c r="AA47" s="211">
        <v>9</v>
      </c>
      <c r="AD47" s="383"/>
      <c r="AE47" s="384"/>
      <c r="AF47" s="203"/>
      <c r="AG47" s="182"/>
      <c r="AH47" s="182"/>
      <c r="AI47" s="182"/>
      <c r="AJ47" s="182"/>
      <c r="AK47" s="182"/>
      <c r="AL47" s="182">
        <v>9</v>
      </c>
    </row>
    <row r="48" spans="1:40" s="190" customFormat="1" ht="20.25" customHeight="1" thickBot="1" x14ac:dyDescent="0.35">
      <c r="A48" s="1050" t="s">
        <v>204</v>
      </c>
      <c r="B48" s="1051"/>
      <c r="C48" s="212">
        <v>11</v>
      </c>
      <c r="D48" s="450">
        <v>14</v>
      </c>
      <c r="E48" s="212">
        <v>2</v>
      </c>
      <c r="F48" s="213"/>
      <c r="G48" s="214">
        <f>SUM(G26:G47)</f>
        <v>116</v>
      </c>
      <c r="H48" s="215">
        <f>SUM(H26:H47)</f>
        <v>3480</v>
      </c>
      <c r="I48" s="216">
        <f t="shared" ref="I48:Z48" si="15">SUM(I26:I47)</f>
        <v>1052</v>
      </c>
      <c r="J48" s="216">
        <f t="shared" si="15"/>
        <v>532</v>
      </c>
      <c r="K48" s="216">
        <f t="shared" si="15"/>
        <v>202</v>
      </c>
      <c r="L48" s="216">
        <f t="shared" si="15"/>
        <v>0</v>
      </c>
      <c r="M48" s="257">
        <f t="shared" si="15"/>
        <v>330</v>
      </c>
      <c r="N48" s="258">
        <f t="shared" si="15"/>
        <v>330</v>
      </c>
      <c r="O48" s="259">
        <f t="shared" si="15"/>
        <v>2618</v>
      </c>
      <c r="P48" s="215">
        <f>SUM(P26:P47)</f>
        <v>9</v>
      </c>
      <c r="Q48" s="216">
        <f>SUM(Q26:Q47)</f>
        <v>16</v>
      </c>
      <c r="R48" s="216">
        <f t="shared" si="15"/>
        <v>14</v>
      </c>
      <c r="S48" s="216">
        <f>SUM(S26:S47)</f>
        <v>19</v>
      </c>
      <c r="T48" s="216">
        <f t="shared" si="15"/>
        <v>12</v>
      </c>
      <c r="U48" s="257">
        <f>SUM(U26:U47)</f>
        <v>21</v>
      </c>
      <c r="V48" s="216">
        <f t="shared" si="15"/>
        <v>14</v>
      </c>
      <c r="W48" s="257">
        <f>SUM(W26:W47)</f>
        <v>20</v>
      </c>
      <c r="X48" s="218">
        <f t="shared" si="15"/>
        <v>10</v>
      </c>
      <c r="Y48" s="218">
        <f>SUM(Y26:Y47)</f>
        <v>20</v>
      </c>
      <c r="Z48" s="218">
        <f t="shared" si="15"/>
        <v>15</v>
      </c>
      <c r="AA48" s="219">
        <f t="shared" ref="AA48" si="16">SUM(AA26:AA47)</f>
        <v>20</v>
      </c>
      <c r="AD48" s="383"/>
      <c r="AE48" s="384"/>
      <c r="AF48" s="203"/>
      <c r="AG48" s="182"/>
      <c r="AH48" s="182"/>
      <c r="AI48" s="182"/>
      <c r="AJ48" s="182"/>
      <c r="AK48" s="182"/>
      <c r="AL48" s="182"/>
    </row>
    <row r="49" spans="1:38" s="184" customFormat="1" ht="20.25" customHeight="1" thickBot="1" x14ac:dyDescent="0.35">
      <c r="A49" s="968" t="s">
        <v>231</v>
      </c>
      <c r="B49" s="969"/>
      <c r="C49" s="969"/>
      <c r="D49" s="969"/>
      <c r="E49" s="969"/>
      <c r="F49" s="969"/>
      <c r="G49" s="969"/>
      <c r="H49" s="969"/>
      <c r="I49" s="969"/>
      <c r="J49" s="969"/>
      <c r="K49" s="969"/>
      <c r="L49" s="969"/>
      <c r="M49" s="969"/>
      <c r="N49" s="969"/>
      <c r="O49" s="969"/>
      <c r="P49" s="969"/>
      <c r="Q49" s="969"/>
      <c r="R49" s="969"/>
      <c r="S49" s="969"/>
      <c r="T49" s="969"/>
      <c r="U49" s="969"/>
      <c r="V49" s="969"/>
      <c r="W49" s="969"/>
      <c r="X49" s="969"/>
      <c r="Y49" s="969"/>
      <c r="Z49" s="969"/>
      <c r="AA49" s="829"/>
      <c r="AD49" s="383"/>
      <c r="AE49" s="384"/>
      <c r="AF49" s="196"/>
      <c r="AG49" s="182"/>
      <c r="AH49" s="182"/>
      <c r="AI49" s="182"/>
      <c r="AJ49" s="182"/>
      <c r="AK49" s="182"/>
      <c r="AL49" s="182"/>
    </row>
    <row r="50" spans="1:38" s="190" customFormat="1" ht="15.6" customHeight="1" x14ac:dyDescent="0.3">
      <c r="A50" s="429" t="s">
        <v>205</v>
      </c>
      <c r="B50" s="1052" t="s">
        <v>213</v>
      </c>
      <c r="C50" s="185"/>
      <c r="D50" s="185">
        <v>3</v>
      </c>
      <c r="E50" s="185"/>
      <c r="F50" s="283"/>
      <c r="G50" s="187">
        <v>5</v>
      </c>
      <c r="H50" s="430">
        <f>G50*30</f>
        <v>150</v>
      </c>
      <c r="I50" s="188">
        <v>52</v>
      </c>
      <c r="J50" s="388">
        <v>26</v>
      </c>
      <c r="K50" s="308"/>
      <c r="L50" s="308"/>
      <c r="M50" s="307"/>
      <c r="N50" s="335"/>
      <c r="O50" s="338">
        <f>H50-J50-N50</f>
        <v>124</v>
      </c>
      <c r="P50" s="186"/>
      <c r="Q50" s="822"/>
      <c r="R50" s="822"/>
      <c r="S50" s="822"/>
      <c r="T50" s="822">
        <v>3</v>
      </c>
      <c r="U50" s="822">
        <v>5</v>
      </c>
      <c r="V50" s="822"/>
      <c r="W50" s="186"/>
      <c r="X50" s="185"/>
      <c r="Y50" s="283"/>
      <c r="Z50" s="283"/>
      <c r="AA50" s="189"/>
      <c r="AB50" s="64">
        <f>I50/H50</f>
        <v>0.34666666666666668</v>
      </c>
      <c r="AC50" s="64"/>
      <c r="AD50" s="383">
        <f>J50/I50</f>
        <v>0.5</v>
      </c>
      <c r="AE50" s="384">
        <f>I50*0.5</f>
        <v>26</v>
      </c>
      <c r="AF50" s="72"/>
      <c r="AG50" s="66"/>
      <c r="AH50" s="66" t="s">
        <v>116</v>
      </c>
      <c r="AI50" s="66">
        <v>5</v>
      </c>
      <c r="AJ50" s="66"/>
      <c r="AK50" s="66"/>
      <c r="AL50" s="66"/>
    </row>
    <row r="51" spans="1:38" s="190" customFormat="1" ht="15.6" customHeight="1" x14ac:dyDescent="0.3">
      <c r="A51" s="222" t="s">
        <v>206</v>
      </c>
      <c r="B51" s="1053"/>
      <c r="C51" s="186"/>
      <c r="D51" s="185">
        <v>4</v>
      </c>
      <c r="E51" s="185"/>
      <c r="F51" s="186"/>
      <c r="G51" s="187">
        <v>5</v>
      </c>
      <c r="H51" s="300">
        <v>150</v>
      </c>
      <c r="I51" s="188">
        <v>52</v>
      </c>
      <c r="J51" s="388">
        <v>26</v>
      </c>
      <c r="K51" s="310"/>
      <c r="L51" s="310"/>
      <c r="M51" s="307"/>
      <c r="N51" s="335"/>
      <c r="O51" s="343">
        <f t="shared" ref="O51:O53" si="17">H51-J51-N51</f>
        <v>124</v>
      </c>
      <c r="P51" s="186"/>
      <c r="Q51" s="185"/>
      <c r="R51" s="185"/>
      <c r="S51" s="185"/>
      <c r="T51" s="182"/>
      <c r="U51" s="182"/>
      <c r="V51" s="182">
        <v>4</v>
      </c>
      <c r="W51" s="231">
        <v>5</v>
      </c>
      <c r="X51" s="182"/>
      <c r="Y51" s="223"/>
      <c r="Z51" s="223"/>
      <c r="AA51" s="183"/>
      <c r="AB51" s="64">
        <f>I51/H51</f>
        <v>0.34666666666666668</v>
      </c>
      <c r="AC51" s="64"/>
      <c r="AD51" s="383">
        <f>J51/I51</f>
        <v>0.5</v>
      </c>
      <c r="AE51" s="384">
        <f>I51*0.5</f>
        <v>26</v>
      </c>
      <c r="AF51" s="72"/>
      <c r="AG51" s="182"/>
      <c r="AH51" s="182"/>
      <c r="AI51" s="182"/>
      <c r="AJ51" s="182">
        <v>5</v>
      </c>
      <c r="AK51" s="182"/>
      <c r="AL51" s="182"/>
    </row>
    <row r="52" spans="1:38" s="190" customFormat="1" ht="15.6" customHeight="1" x14ac:dyDescent="0.3">
      <c r="A52" s="222" t="s">
        <v>207</v>
      </c>
      <c r="B52" s="1053"/>
      <c r="C52" s="186"/>
      <c r="D52" s="185">
        <v>5</v>
      </c>
      <c r="E52" s="185"/>
      <c r="F52" s="186"/>
      <c r="G52" s="187">
        <v>5</v>
      </c>
      <c r="H52" s="300">
        <f>G52*30</f>
        <v>150</v>
      </c>
      <c r="I52" s="188">
        <v>52</v>
      </c>
      <c r="J52" s="388">
        <v>26</v>
      </c>
      <c r="K52" s="310"/>
      <c r="L52" s="310"/>
      <c r="M52" s="309"/>
      <c r="N52" s="334"/>
      <c r="O52" s="343">
        <f t="shared" si="17"/>
        <v>124</v>
      </c>
      <c r="P52" s="186"/>
      <c r="Q52" s="185"/>
      <c r="R52" s="185"/>
      <c r="S52" s="185"/>
      <c r="T52" s="182"/>
      <c r="U52" s="182"/>
      <c r="V52" s="182"/>
      <c r="W52" s="231"/>
      <c r="X52" s="182">
        <v>3</v>
      </c>
      <c r="Y52" s="223">
        <v>5</v>
      </c>
      <c r="Z52" s="223"/>
      <c r="AA52" s="183"/>
      <c r="AB52" s="64">
        <f>I52/H52</f>
        <v>0.34666666666666668</v>
      </c>
      <c r="AC52" s="64"/>
      <c r="AD52" s="383">
        <f>J52/I52</f>
        <v>0.5</v>
      </c>
      <c r="AE52" s="384">
        <f>I52*0.5</f>
        <v>26</v>
      </c>
      <c r="AF52" s="72"/>
      <c r="AG52" s="182"/>
      <c r="AH52" s="182"/>
      <c r="AI52" s="182"/>
      <c r="AJ52" s="182"/>
      <c r="AK52" s="182">
        <v>5</v>
      </c>
      <c r="AL52" s="182"/>
    </row>
    <row r="53" spans="1:38" s="190" customFormat="1" ht="15.6" customHeight="1" thickBot="1" x14ac:dyDescent="0.35">
      <c r="A53" s="222" t="s">
        <v>208</v>
      </c>
      <c r="B53" s="1054"/>
      <c r="C53" s="186"/>
      <c r="D53" s="185">
        <v>6</v>
      </c>
      <c r="E53" s="185"/>
      <c r="F53" s="186"/>
      <c r="G53" s="187">
        <v>5</v>
      </c>
      <c r="H53" s="300">
        <f t="shared" ref="H53" si="18">G53*30</f>
        <v>150</v>
      </c>
      <c r="I53" s="188">
        <v>52</v>
      </c>
      <c r="J53" s="388">
        <v>26</v>
      </c>
      <c r="K53" s="389"/>
      <c r="L53" s="308"/>
      <c r="M53" s="307"/>
      <c r="N53" s="335"/>
      <c r="O53" s="431">
        <f t="shared" si="17"/>
        <v>124</v>
      </c>
      <c r="P53" s="186"/>
      <c r="Q53" s="185"/>
      <c r="R53" s="185"/>
      <c r="S53" s="185"/>
      <c r="T53" s="182"/>
      <c r="U53" s="182"/>
      <c r="V53" s="182"/>
      <c r="W53" s="231"/>
      <c r="X53" s="182"/>
      <c r="Y53" s="223"/>
      <c r="Z53" s="223">
        <v>6</v>
      </c>
      <c r="AA53" s="183">
        <v>5</v>
      </c>
      <c r="AB53" s="64">
        <f>I53/H53</f>
        <v>0.34666666666666668</v>
      </c>
      <c r="AC53" s="64"/>
      <c r="AD53" s="383">
        <f>J53/I53</f>
        <v>0.5</v>
      </c>
      <c r="AE53" s="384">
        <f>I53*0.5</f>
        <v>26</v>
      </c>
      <c r="AF53" s="72"/>
      <c r="AG53" s="182"/>
      <c r="AH53" s="182"/>
      <c r="AI53" s="182"/>
      <c r="AJ53" s="182"/>
      <c r="AK53" s="182"/>
      <c r="AL53" s="182">
        <v>5</v>
      </c>
    </row>
    <row r="54" spans="1:38" s="62" customFormat="1" ht="21" customHeight="1" thickBot="1" x14ac:dyDescent="0.35">
      <c r="A54" s="1050" t="s">
        <v>241</v>
      </c>
      <c r="B54" s="1051"/>
      <c r="C54" s="67">
        <v>0</v>
      </c>
      <c r="D54" s="68">
        <v>4</v>
      </c>
      <c r="E54" s="68">
        <v>0</v>
      </c>
      <c r="F54" s="67">
        <v>0</v>
      </c>
      <c r="G54" s="69">
        <f>SUM(G50:G53)</f>
        <v>20</v>
      </c>
      <c r="H54" s="67">
        <f>SUM(H50:H53)</f>
        <v>600</v>
      </c>
      <c r="I54" s="68">
        <f>SUM(I50:I53)</f>
        <v>208</v>
      </c>
      <c r="J54" s="67">
        <f>SUM(J50:J53)</f>
        <v>104</v>
      </c>
      <c r="K54" s="68">
        <f t="shared" ref="K54:L54" si="19">SUM(K50:K53)</f>
        <v>0</v>
      </c>
      <c r="L54" s="68">
        <f t="shared" si="19"/>
        <v>0</v>
      </c>
      <c r="M54" s="67">
        <f>SUM(M50:M53)</f>
        <v>0</v>
      </c>
      <c r="N54" s="411">
        <f t="shared" ref="N54" si="20">SUM(N50:N53)</f>
        <v>0</v>
      </c>
      <c r="O54" s="432">
        <f>SUM(O50:O53)</f>
        <v>496</v>
      </c>
      <c r="P54" s="73">
        <f t="shared" ref="P54:Y54" si="21">SUM(P50:P53)</f>
        <v>0</v>
      </c>
      <c r="Q54" s="74">
        <f t="shared" si="21"/>
        <v>0</v>
      </c>
      <c r="R54" s="74">
        <f t="shared" si="21"/>
        <v>0</v>
      </c>
      <c r="S54" s="74">
        <f t="shared" si="21"/>
        <v>0</v>
      </c>
      <c r="T54" s="74">
        <f>SUM(T50:T53)</f>
        <v>3</v>
      </c>
      <c r="U54" s="74">
        <f t="shared" si="21"/>
        <v>5</v>
      </c>
      <c r="V54" s="74">
        <f t="shared" ref="V54:X54" si="22">SUM(V50:V53)</f>
        <v>4</v>
      </c>
      <c r="W54" s="800">
        <f t="shared" si="21"/>
        <v>5</v>
      </c>
      <c r="X54" s="74">
        <f t="shared" si="22"/>
        <v>3</v>
      </c>
      <c r="Y54" s="755">
        <f t="shared" si="21"/>
        <v>5</v>
      </c>
      <c r="Z54" s="755">
        <f>SUM(Z50:Z53)</f>
        <v>6</v>
      </c>
      <c r="AA54" s="75">
        <f>SUM(AA50:AA53)</f>
        <v>5</v>
      </c>
      <c r="AD54" s="202"/>
      <c r="AE54" s="413"/>
      <c r="AF54" s="63"/>
      <c r="AG54" s="34"/>
      <c r="AH54" s="34"/>
      <c r="AI54" s="34"/>
      <c r="AJ54" s="34"/>
      <c r="AK54" s="65"/>
      <c r="AL54" s="65"/>
    </row>
    <row r="55" spans="1:38" s="62" customFormat="1" ht="31.5" customHeight="1" thickBot="1" x14ac:dyDescent="0.35">
      <c r="A55" s="1055" t="s">
        <v>212</v>
      </c>
      <c r="B55" s="1056"/>
      <c r="C55" s="35"/>
      <c r="D55" s="35"/>
      <c r="E55" s="35"/>
      <c r="F55" s="35"/>
      <c r="G55" s="36"/>
      <c r="H55" s="37">
        <f>G54/G57</f>
        <v>0.1111111111111111</v>
      </c>
      <c r="I55" s="35"/>
      <c r="J55" s="35"/>
      <c r="K55" s="35"/>
      <c r="L55" s="35"/>
      <c r="M55" s="38"/>
      <c r="N55" s="260"/>
      <c r="O55" s="40"/>
      <c r="P55" s="38"/>
      <c r="Q55" s="35"/>
      <c r="R55" s="35"/>
      <c r="S55" s="35"/>
      <c r="T55" s="35"/>
      <c r="U55" s="35"/>
      <c r="V55" s="35"/>
      <c r="W55" s="39"/>
      <c r="X55" s="35"/>
      <c r="Y55" s="38"/>
      <c r="Z55" s="38"/>
      <c r="AA55" s="40"/>
      <c r="AD55" s="89"/>
      <c r="AE55" s="414"/>
      <c r="AF55" s="63"/>
      <c r="AG55" s="34"/>
      <c r="AH55" s="34"/>
      <c r="AI55" s="34"/>
      <c r="AJ55" s="34"/>
      <c r="AK55" s="65"/>
      <c r="AL55" s="65"/>
    </row>
    <row r="56" spans="1:38" s="62" customFormat="1" ht="21" customHeight="1" thickBot="1" x14ac:dyDescent="0.35">
      <c r="A56" s="758"/>
      <c r="B56" s="759"/>
      <c r="C56" s="1057" t="s">
        <v>190</v>
      </c>
      <c r="D56" s="1058"/>
      <c r="E56" s="1058"/>
      <c r="F56" s="1058"/>
      <c r="G56" s="1058"/>
      <c r="H56" s="1058"/>
      <c r="I56" s="1058"/>
      <c r="J56" s="1058"/>
      <c r="K56" s="1058"/>
      <c r="L56" s="1058"/>
      <c r="M56" s="1058"/>
      <c r="N56" s="1058"/>
      <c r="O56" s="1058"/>
      <c r="P56" s="1058"/>
      <c r="Q56" s="1058"/>
      <c r="R56" s="1058"/>
      <c r="S56" s="1058"/>
      <c r="T56" s="1058"/>
      <c r="U56" s="1058"/>
      <c r="V56" s="1058"/>
      <c r="W56" s="1058"/>
      <c r="X56" s="1058"/>
      <c r="Y56" s="1058"/>
      <c r="Z56" s="1058"/>
      <c r="AA56" s="765"/>
      <c r="AD56" s="89"/>
      <c r="AE56" s="414"/>
      <c r="AF56" s="63"/>
      <c r="AG56" s="34"/>
      <c r="AH56" s="34"/>
      <c r="AI56" s="34"/>
      <c r="AJ56" s="34"/>
      <c r="AK56" s="65"/>
      <c r="AL56" s="65"/>
    </row>
    <row r="57" spans="1:38" s="254" customFormat="1" ht="21" customHeight="1" thickBot="1" x14ac:dyDescent="0.35">
      <c r="A57" s="760"/>
      <c r="B57" s="761"/>
      <c r="C57" s="278">
        <f t="shared" ref="C57:J57" si="23">C23+C48+C54</f>
        <v>15</v>
      </c>
      <c r="D57" s="265">
        <f t="shared" si="23"/>
        <v>31</v>
      </c>
      <c r="E57" s="265">
        <f t="shared" si="23"/>
        <v>2</v>
      </c>
      <c r="F57" s="279">
        <f t="shared" si="23"/>
        <v>0</v>
      </c>
      <c r="G57" s="415">
        <f t="shared" si="23"/>
        <v>180</v>
      </c>
      <c r="H57" s="416">
        <f t="shared" si="23"/>
        <v>5400</v>
      </c>
      <c r="I57" s="265">
        <f t="shared" si="23"/>
        <v>1778</v>
      </c>
      <c r="J57" s="265">
        <f t="shared" si="23"/>
        <v>929</v>
      </c>
      <c r="K57" s="265"/>
      <c r="L57" s="265"/>
      <c r="M57" s="279"/>
      <c r="N57" s="416">
        <f t="shared" ref="N57:Z57" si="24">N23+N48+N54</f>
        <v>450</v>
      </c>
      <c r="O57" s="417">
        <f t="shared" si="24"/>
        <v>4021</v>
      </c>
      <c r="P57" s="393">
        <f t="shared" si="24"/>
        <v>21</v>
      </c>
      <c r="Q57" s="394">
        <f t="shared" si="24"/>
        <v>30</v>
      </c>
      <c r="R57" s="394">
        <f t="shared" si="24"/>
        <v>21.5</v>
      </c>
      <c r="S57" s="394">
        <f t="shared" si="24"/>
        <v>30</v>
      </c>
      <c r="T57" s="394">
        <f t="shared" si="24"/>
        <v>18</v>
      </c>
      <c r="U57" s="394">
        <f t="shared" si="24"/>
        <v>30</v>
      </c>
      <c r="V57" s="394">
        <f t="shared" si="24"/>
        <v>22</v>
      </c>
      <c r="W57" s="221">
        <f t="shared" si="24"/>
        <v>30</v>
      </c>
      <c r="X57" s="394">
        <f t="shared" si="24"/>
        <v>17</v>
      </c>
      <c r="Y57" s="751">
        <f t="shared" si="24"/>
        <v>30</v>
      </c>
      <c r="Z57" s="751">
        <f t="shared" si="24"/>
        <v>27</v>
      </c>
      <c r="AA57" s="195">
        <f t="shared" ref="AA57" si="25">AA23+AA48+AA54</f>
        <v>30</v>
      </c>
      <c r="AB57" s="280">
        <f>SUM(P57:Z57)</f>
        <v>276.5</v>
      </c>
      <c r="AC57" s="280"/>
      <c r="AD57" s="418"/>
      <c r="AE57" s="419"/>
      <c r="AF57" s="255"/>
      <c r="AG57" s="41">
        <f t="shared" ref="AG57:AL57" si="26">SUM(AG11:AG56)</f>
        <v>30</v>
      </c>
      <c r="AH57" s="41">
        <f t="shared" si="26"/>
        <v>30</v>
      </c>
      <c r="AI57" s="41">
        <f t="shared" si="26"/>
        <v>30</v>
      </c>
      <c r="AJ57" s="41">
        <f t="shared" si="26"/>
        <v>30</v>
      </c>
      <c r="AK57" s="41">
        <f t="shared" si="26"/>
        <v>30</v>
      </c>
      <c r="AL57" s="41">
        <f t="shared" si="26"/>
        <v>30</v>
      </c>
    </row>
    <row r="58" spans="1:38" s="184" customFormat="1" x14ac:dyDescent="0.3">
      <c r="A58" s="452"/>
      <c r="B58" s="762"/>
      <c r="C58" s="1059" t="s">
        <v>76</v>
      </c>
      <c r="D58" s="1060"/>
      <c r="E58" s="1060"/>
      <c r="F58" s="1060"/>
      <c r="G58" s="1060"/>
      <c r="H58" s="1060"/>
      <c r="I58" s="1060"/>
      <c r="J58" s="1060"/>
      <c r="K58" s="1060"/>
      <c r="L58" s="1060"/>
      <c r="M58" s="1060"/>
      <c r="N58" s="261"/>
      <c r="O58" s="262"/>
      <c r="P58" s="449">
        <v>2</v>
      </c>
      <c r="Q58" s="444"/>
      <c r="R58" s="444">
        <v>4</v>
      </c>
      <c r="S58" s="444"/>
      <c r="T58" s="182">
        <v>2</v>
      </c>
      <c r="U58" s="182"/>
      <c r="V58" s="182">
        <v>3</v>
      </c>
      <c r="W58" s="231"/>
      <c r="X58" s="182">
        <v>1</v>
      </c>
      <c r="Y58" s="223"/>
      <c r="Z58" s="223">
        <v>3</v>
      </c>
      <c r="AA58" s="183">
        <v>3</v>
      </c>
      <c r="AB58" s="202">
        <f t="shared" ref="AB58:AB62" si="27">SUM(P58:Z58)</f>
        <v>15</v>
      </c>
      <c r="AC58" s="202"/>
      <c r="AD58" s="266"/>
      <c r="AE58" s="267"/>
      <c r="AF58" s="196"/>
      <c r="AG58" s="443"/>
      <c r="AH58" s="443"/>
      <c r="AI58" s="443"/>
      <c r="AJ58" s="443"/>
      <c r="AK58" s="225"/>
      <c r="AL58" s="225"/>
    </row>
    <row r="59" spans="1:38" s="184" customFormat="1" x14ac:dyDescent="0.3">
      <c r="A59" s="763"/>
      <c r="B59" s="762"/>
      <c r="C59" s="1059" t="s">
        <v>134</v>
      </c>
      <c r="D59" s="1060"/>
      <c r="E59" s="1060"/>
      <c r="F59" s="1060"/>
      <c r="G59" s="1060"/>
      <c r="H59" s="1060"/>
      <c r="I59" s="1060"/>
      <c r="J59" s="1060"/>
      <c r="K59" s="1060"/>
      <c r="L59" s="1060"/>
      <c r="M59" s="1060"/>
      <c r="N59" s="261"/>
      <c r="O59" s="262"/>
      <c r="P59" s="449">
        <v>6</v>
      </c>
      <c r="Q59" s="444"/>
      <c r="R59" s="444">
        <v>4</v>
      </c>
      <c r="S59" s="444"/>
      <c r="T59" s="182">
        <v>4</v>
      </c>
      <c r="U59" s="182"/>
      <c r="V59" s="182">
        <v>5</v>
      </c>
      <c r="W59" s="231"/>
      <c r="X59" s="182">
        <v>7</v>
      </c>
      <c r="Y59" s="223"/>
      <c r="Z59" s="223">
        <v>5</v>
      </c>
      <c r="AA59" s="183">
        <v>5</v>
      </c>
      <c r="AB59" s="202">
        <f t="shared" si="27"/>
        <v>31</v>
      </c>
      <c r="AC59" s="202"/>
      <c r="AD59" s="266"/>
      <c r="AE59" s="267"/>
      <c r="AF59" s="196"/>
      <c r="AG59" s="443"/>
      <c r="AH59" s="443"/>
      <c r="AI59" s="443"/>
      <c r="AJ59" s="443"/>
      <c r="AK59" s="225"/>
      <c r="AL59" s="225"/>
    </row>
    <row r="60" spans="1:38" s="184" customFormat="1" ht="12" customHeight="1" x14ac:dyDescent="0.3">
      <c r="A60" s="763"/>
      <c r="B60" s="762"/>
      <c r="C60" s="1059" t="s">
        <v>77</v>
      </c>
      <c r="D60" s="1060"/>
      <c r="E60" s="1060"/>
      <c r="F60" s="1060"/>
      <c r="G60" s="1060"/>
      <c r="H60" s="1060"/>
      <c r="I60" s="1060"/>
      <c r="J60" s="1060"/>
      <c r="K60" s="1060"/>
      <c r="L60" s="1060"/>
      <c r="M60" s="1060"/>
      <c r="N60" s="261"/>
      <c r="O60" s="262"/>
      <c r="P60" s="784"/>
      <c r="Q60" s="194"/>
      <c r="R60" s="194"/>
      <c r="S60" s="194"/>
      <c r="T60" s="182"/>
      <c r="U60" s="182"/>
      <c r="V60" s="182"/>
      <c r="W60" s="231"/>
      <c r="X60" s="182"/>
      <c r="Y60" s="223"/>
      <c r="Z60" s="223">
        <v>1</v>
      </c>
      <c r="AA60" s="183">
        <v>1</v>
      </c>
      <c r="AB60" s="202">
        <f t="shared" si="27"/>
        <v>1</v>
      </c>
      <c r="AC60" s="202"/>
      <c r="AD60" s="266"/>
      <c r="AE60" s="267"/>
      <c r="AF60" s="203"/>
      <c r="AG60" s="228"/>
      <c r="AH60" s="225"/>
      <c r="AI60" s="443"/>
      <c r="AJ60" s="443"/>
      <c r="AK60" s="225"/>
      <c r="AL60" s="225"/>
    </row>
    <row r="61" spans="1:38" s="184" customFormat="1" ht="15" customHeight="1" thickBot="1" x14ac:dyDescent="0.35">
      <c r="A61" s="763"/>
      <c r="B61" s="762"/>
      <c r="C61" s="1048" t="s">
        <v>78</v>
      </c>
      <c r="D61" s="1049"/>
      <c r="E61" s="1049"/>
      <c r="F61" s="1049"/>
      <c r="G61" s="1049"/>
      <c r="H61" s="1049"/>
      <c r="I61" s="1049"/>
      <c r="J61" s="1049"/>
      <c r="K61" s="1049"/>
      <c r="L61" s="1049"/>
      <c r="M61" s="1049"/>
      <c r="N61" s="263"/>
      <c r="O61" s="264"/>
      <c r="P61" s="434"/>
      <c r="Q61" s="212"/>
      <c r="R61" s="212"/>
      <c r="S61" s="212"/>
      <c r="T61" s="201"/>
      <c r="U61" s="201"/>
      <c r="V61" s="201"/>
      <c r="W61" s="209"/>
      <c r="X61" s="201"/>
      <c r="Y61" s="754"/>
      <c r="Z61" s="754"/>
      <c r="AA61" s="211"/>
      <c r="AB61" s="202">
        <f t="shared" si="27"/>
        <v>0</v>
      </c>
      <c r="AC61" s="202"/>
      <c r="AD61" s="266"/>
      <c r="AE61" s="267"/>
      <c r="AF61" s="203"/>
      <c r="AG61" s="443"/>
      <c r="AH61" s="443"/>
      <c r="AI61" s="443"/>
      <c r="AJ61" s="443"/>
      <c r="AK61" s="225"/>
      <c r="AL61" s="225"/>
    </row>
    <row r="62" spans="1:38" s="184" customFormat="1" ht="15" customHeight="1" thickBot="1" x14ac:dyDescent="0.35">
      <c r="A62" s="763"/>
      <c r="B62" s="762"/>
      <c r="C62" s="1073" t="s">
        <v>131</v>
      </c>
      <c r="D62" s="1074"/>
      <c r="E62" s="1074"/>
      <c r="F62" s="1074"/>
      <c r="G62" s="1074"/>
      <c r="H62" s="1074"/>
      <c r="I62" s="1074"/>
      <c r="J62" s="1074"/>
      <c r="K62" s="1074"/>
      <c r="L62" s="1074"/>
      <c r="M62" s="1074"/>
      <c r="N62" s="263"/>
      <c r="O62" s="433"/>
      <c r="P62" s="434"/>
      <c r="Q62" s="212"/>
      <c r="R62" s="201"/>
      <c r="S62" s="201"/>
      <c r="T62" s="201"/>
      <c r="U62" s="201"/>
      <c r="V62" s="201"/>
      <c r="W62" s="827"/>
      <c r="X62" s="347"/>
      <c r="Y62" s="756"/>
      <c r="Z62" s="756">
        <v>1</v>
      </c>
      <c r="AA62" s="826">
        <v>1</v>
      </c>
      <c r="AB62" s="202">
        <f t="shared" si="27"/>
        <v>1</v>
      </c>
      <c r="AC62" s="203"/>
      <c r="AD62" s="364"/>
      <c r="AE62" s="364"/>
      <c r="AF62" s="364"/>
      <c r="AG62" s="443"/>
      <c r="AH62" s="443"/>
      <c r="AI62" s="443"/>
      <c r="AJ62" s="443"/>
      <c r="AK62" s="225"/>
      <c r="AL62" s="225"/>
    </row>
    <row r="63" spans="1:38" ht="16.2" customHeight="1" x14ac:dyDescent="0.3">
      <c r="B63" s="57"/>
      <c r="C63" s="366"/>
      <c r="D63" s="366"/>
      <c r="E63" s="366"/>
      <c r="F63" s="366"/>
      <c r="G63" s="366"/>
      <c r="H63" s="366"/>
      <c r="I63" s="366"/>
      <c r="J63" s="366"/>
      <c r="K63" s="366"/>
      <c r="L63" s="366"/>
      <c r="M63" s="366"/>
      <c r="N63" s="366"/>
      <c r="O63" s="366"/>
      <c r="P63" s="366"/>
      <c r="Q63" s="747"/>
      <c r="R63" s="366"/>
      <c r="S63" s="747"/>
      <c r="T63" s="49"/>
      <c r="U63" s="49"/>
      <c r="V63" s="49"/>
      <c r="W63" s="49"/>
      <c r="X63" s="49"/>
      <c r="Y63" s="49"/>
      <c r="Z63" s="49"/>
      <c r="AA63" s="49"/>
      <c r="AD63" s="266"/>
      <c r="AE63" s="267"/>
    </row>
    <row r="64" spans="1:38" s="266" customFormat="1" x14ac:dyDescent="0.3">
      <c r="A64" s="980" t="s">
        <v>180</v>
      </c>
      <c r="B64" s="980"/>
      <c r="C64" s="980"/>
      <c r="D64" s="980"/>
      <c r="E64" s="980"/>
      <c r="F64" s="980"/>
      <c r="G64" s="980"/>
      <c r="H64" s="980"/>
      <c r="I64" s="980"/>
      <c r="J64" s="980"/>
      <c r="K64" s="980"/>
      <c r="L64" s="980"/>
      <c r="M64" s="980"/>
      <c r="N64" s="980"/>
      <c r="O64" s="980"/>
      <c r="P64" s="980"/>
      <c r="Q64" s="980"/>
      <c r="R64" s="980"/>
      <c r="S64" s="980"/>
      <c r="T64" s="980"/>
      <c r="U64" s="980"/>
      <c r="V64" s="980"/>
      <c r="W64" s="745"/>
      <c r="AE64" s="267"/>
    </row>
    <row r="65" spans="1:36" s="266" customFormat="1" ht="18" x14ac:dyDescent="0.3">
      <c r="A65" s="268" t="s">
        <v>181</v>
      </c>
      <c r="B65" s="268" t="s">
        <v>182</v>
      </c>
      <c r="C65" s="269"/>
      <c r="D65" s="270" t="s">
        <v>181</v>
      </c>
      <c r="E65" s="974" t="s">
        <v>183</v>
      </c>
      <c r="F65" s="974"/>
      <c r="G65" s="974"/>
      <c r="H65" s="974"/>
      <c r="I65" s="974"/>
      <c r="J65" s="420"/>
      <c r="K65" s="271"/>
      <c r="L65" s="270" t="s">
        <v>181</v>
      </c>
      <c r="M65" s="974" t="s">
        <v>184</v>
      </c>
      <c r="N65" s="974"/>
      <c r="O65" s="974"/>
      <c r="P65" s="974"/>
      <c r="Q65" s="974"/>
      <c r="R65" s="974"/>
      <c r="S65" s="974"/>
      <c r="T65" s="974"/>
      <c r="U65" s="420"/>
      <c r="V65" s="271"/>
      <c r="W65" s="271"/>
      <c r="AD65" s="421"/>
      <c r="AE65" s="422"/>
    </row>
    <row r="66" spans="1:36" s="266" customFormat="1" ht="18" x14ac:dyDescent="0.3">
      <c r="A66" s="272">
        <v>1</v>
      </c>
      <c r="B66" s="273" t="s">
        <v>189</v>
      </c>
      <c r="C66" s="269"/>
      <c r="D66" s="275">
        <v>3</v>
      </c>
      <c r="E66" s="975" t="s">
        <v>186</v>
      </c>
      <c r="F66" s="975"/>
      <c r="G66" s="975"/>
      <c r="H66" s="975"/>
      <c r="I66" s="975"/>
      <c r="J66" s="277"/>
      <c r="K66" s="274"/>
      <c r="L66" s="275"/>
      <c r="M66" s="983"/>
      <c r="N66" s="983"/>
      <c r="O66" s="983"/>
      <c r="P66" s="983"/>
      <c r="Q66" s="983"/>
      <c r="R66" s="983"/>
      <c r="S66" s="983"/>
      <c r="T66" s="983"/>
      <c r="U66" s="467"/>
      <c r="V66" s="274"/>
      <c r="W66" s="274"/>
      <c r="AD66" s="423"/>
      <c r="AE66" s="424"/>
    </row>
    <row r="67" spans="1:36" s="266" customFormat="1" ht="13.5" customHeight="1" x14ac:dyDescent="0.3">
      <c r="A67" s="272">
        <v>2</v>
      </c>
      <c r="B67" s="273" t="s">
        <v>188</v>
      </c>
      <c r="C67" s="269"/>
      <c r="D67" s="275">
        <v>9</v>
      </c>
      <c r="E67" s="975" t="s">
        <v>187</v>
      </c>
      <c r="F67" s="975"/>
      <c r="G67" s="975"/>
      <c r="H67" s="975"/>
      <c r="I67" s="975"/>
      <c r="J67" s="277"/>
      <c r="K67" s="274"/>
      <c r="L67" s="275"/>
      <c r="M67" s="983"/>
      <c r="N67" s="983"/>
      <c r="O67" s="983"/>
      <c r="P67" s="983"/>
      <c r="Q67" s="983"/>
      <c r="R67" s="983"/>
      <c r="S67" s="983"/>
      <c r="T67" s="983"/>
      <c r="U67" s="467"/>
      <c r="V67" s="274"/>
      <c r="W67" s="274"/>
      <c r="AD67" s="423"/>
      <c r="AE67" s="424"/>
    </row>
    <row r="68" spans="1:36" s="266" customFormat="1" ht="33" customHeight="1" x14ac:dyDescent="0.3">
      <c r="A68" s="276"/>
      <c r="B68" s="274"/>
      <c r="C68" s="269"/>
      <c r="D68" s="274"/>
      <c r="E68" s="277"/>
      <c r="F68" s="277"/>
      <c r="G68" s="277"/>
      <c r="H68" s="277"/>
      <c r="I68" s="277"/>
      <c r="J68" s="277"/>
      <c r="K68" s="274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4"/>
      <c r="W68" s="274"/>
      <c r="AD68" s="423"/>
      <c r="AE68" s="424"/>
    </row>
    <row r="69" spans="1:36" s="266" customFormat="1" ht="13.5" customHeight="1" x14ac:dyDescent="0.3">
      <c r="A69" s="984" t="s">
        <v>277</v>
      </c>
      <c r="B69" s="984"/>
      <c r="C69" s="984"/>
      <c r="D69" s="984"/>
      <c r="E69" s="984"/>
      <c r="F69" s="984"/>
      <c r="G69" s="984"/>
      <c r="H69" s="984"/>
      <c r="I69" s="984"/>
      <c r="J69" s="984"/>
      <c r="K69" s="984"/>
      <c r="L69" s="984"/>
      <c r="M69" s="984"/>
      <c r="N69" s="984"/>
      <c r="O69" s="984"/>
      <c r="P69" s="467"/>
      <c r="Q69" s="467"/>
      <c r="R69" s="467"/>
      <c r="S69" s="467"/>
      <c r="T69" s="467"/>
      <c r="U69" s="467"/>
      <c r="V69" s="467"/>
      <c r="W69" s="467"/>
      <c r="X69" s="467"/>
      <c r="Y69" s="467"/>
      <c r="Z69" s="467"/>
      <c r="AA69" s="467"/>
      <c r="AB69" s="467"/>
      <c r="AC69" s="274"/>
      <c r="AD69" s="274"/>
      <c r="AJ69" s="267"/>
    </row>
    <row r="70" spans="1:36" s="266" customFormat="1" ht="13.5" customHeight="1" x14ac:dyDescent="0.3">
      <c r="A70" s="741" t="s">
        <v>280</v>
      </c>
      <c r="B70" s="742"/>
      <c r="C70" s="742"/>
      <c r="D70" s="742"/>
      <c r="E70" s="742"/>
      <c r="F70" s="742"/>
      <c r="G70" s="742"/>
      <c r="H70" s="742"/>
      <c r="I70" s="742"/>
      <c r="J70" s="742"/>
      <c r="K70" s="742"/>
      <c r="L70" s="742"/>
      <c r="M70" s="742"/>
      <c r="N70" s="742"/>
      <c r="O70" s="742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7"/>
      <c r="AA70" s="467"/>
      <c r="AB70" s="467"/>
      <c r="AC70" s="274"/>
      <c r="AD70" s="274"/>
      <c r="AJ70" s="267"/>
    </row>
    <row r="71" spans="1:36" s="266" customFormat="1" ht="13.5" customHeight="1" x14ac:dyDescent="0.3">
      <c r="A71" s="741" t="s">
        <v>278</v>
      </c>
      <c r="B71" s="742"/>
      <c r="C71" s="742"/>
      <c r="D71" s="742"/>
      <c r="E71" s="742"/>
      <c r="F71" s="742"/>
      <c r="G71" s="742"/>
      <c r="H71" s="742"/>
      <c r="I71" s="742"/>
      <c r="J71" s="742"/>
      <c r="K71" s="742"/>
      <c r="L71" s="742"/>
      <c r="M71" s="742"/>
      <c r="N71" s="742"/>
      <c r="O71" s="742"/>
      <c r="P71" s="467"/>
      <c r="Q71" s="467"/>
      <c r="R71" s="467"/>
      <c r="S71" s="467"/>
      <c r="T71" s="467"/>
      <c r="U71" s="467"/>
      <c r="V71" s="467"/>
      <c r="W71" s="467"/>
      <c r="X71" s="467"/>
      <c r="Y71" s="467"/>
      <c r="Z71" s="467"/>
      <c r="AA71" s="467"/>
      <c r="AB71" s="467"/>
      <c r="AC71" s="274"/>
      <c r="AD71" s="274"/>
      <c r="AJ71" s="267"/>
    </row>
    <row r="72" spans="1:36" s="266" customFormat="1" ht="28.95" customHeight="1" x14ac:dyDescent="0.3">
      <c r="A72" s="743" t="s">
        <v>279</v>
      </c>
      <c r="B72" s="742"/>
      <c r="C72" s="742"/>
      <c r="D72" s="742"/>
      <c r="E72" s="742"/>
      <c r="F72" s="742"/>
      <c r="G72" s="742"/>
      <c r="H72" s="742"/>
      <c r="I72" s="742"/>
      <c r="J72" s="742"/>
      <c r="K72" s="742"/>
      <c r="L72" s="742"/>
      <c r="M72" s="742"/>
      <c r="N72" s="742"/>
      <c r="O72" s="742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4"/>
      <c r="AD72" s="274"/>
      <c r="AJ72" s="267"/>
    </row>
    <row r="73" spans="1:36" s="266" customFormat="1" ht="15.6" customHeight="1" x14ac:dyDescent="0.3">
      <c r="A73" s="276"/>
      <c r="B73" s="274"/>
      <c r="C73" s="269"/>
      <c r="D73" s="274"/>
      <c r="E73" s="277"/>
      <c r="F73" s="277"/>
      <c r="G73" s="277"/>
      <c r="H73" s="277"/>
      <c r="I73" s="277"/>
      <c r="J73" s="277"/>
      <c r="K73" s="274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4"/>
      <c r="W73" s="274"/>
      <c r="AD73" s="423"/>
      <c r="AE73" s="424"/>
    </row>
    <row r="74" spans="1:36" ht="18" x14ac:dyDescent="0.3">
      <c r="A74" s="46"/>
      <c r="B74" s="58" t="s">
        <v>79</v>
      </c>
      <c r="C74" s="366"/>
      <c r="D74" s="50" t="s">
        <v>79</v>
      </c>
      <c r="E74" s="366"/>
      <c r="F74" s="366"/>
      <c r="G74" s="366"/>
      <c r="H74" s="366"/>
      <c r="I74" s="366"/>
      <c r="J74" s="366"/>
      <c r="K74" s="366"/>
      <c r="L74" s="366"/>
      <c r="O74" s="50" t="s">
        <v>79</v>
      </c>
      <c r="P74" s="3"/>
      <c r="Q74" s="3"/>
      <c r="R74" s="3"/>
      <c r="S74" s="3"/>
      <c r="T74" s="3"/>
      <c r="U74" s="3"/>
      <c r="V74" s="180"/>
      <c r="W74" s="180"/>
      <c r="X74" s="180"/>
      <c r="Y74" s="180"/>
      <c r="Z74" s="42"/>
      <c r="AA74" s="42"/>
      <c r="AD74" s="423"/>
      <c r="AE74" s="424"/>
    </row>
    <row r="75" spans="1:36" ht="18" x14ac:dyDescent="0.3">
      <c r="A75" s="46"/>
      <c r="B75" s="981" t="s">
        <v>193</v>
      </c>
      <c r="C75" s="982"/>
      <c r="D75" s="239" t="s">
        <v>192</v>
      </c>
      <c r="E75" s="3"/>
      <c r="F75" s="3"/>
      <c r="G75" s="180"/>
      <c r="H75" s="51"/>
      <c r="I75" s="51"/>
      <c r="J75" s="51"/>
      <c r="K75" s="366"/>
      <c r="L75" s="366"/>
      <c r="O75" s="239" t="s">
        <v>191</v>
      </c>
      <c r="P75" s="54"/>
      <c r="Q75" s="54"/>
      <c r="R75" s="54"/>
      <c r="S75" s="54"/>
      <c r="T75" s="54"/>
      <c r="U75" s="54"/>
      <c r="V75" s="180"/>
      <c r="W75" s="180"/>
      <c r="X75" s="180"/>
      <c r="Y75" s="180"/>
      <c r="Z75" s="42"/>
      <c r="AA75" s="42"/>
      <c r="AD75" s="423"/>
      <c r="AE75" s="424"/>
    </row>
    <row r="76" spans="1:36" ht="18" x14ac:dyDescent="0.35">
      <c r="A76" s="46"/>
      <c r="B76" s="59" t="s">
        <v>145</v>
      </c>
      <c r="C76" s="366"/>
      <c r="D76" s="89" t="s">
        <v>185</v>
      </c>
      <c r="E76" s="89"/>
      <c r="F76" s="89"/>
      <c r="G76" s="89"/>
      <c r="H76" s="90"/>
      <c r="I76" s="89"/>
      <c r="J76" s="89"/>
      <c r="K76" s="366"/>
      <c r="L76" s="366"/>
      <c r="O76" s="239" t="s">
        <v>144</v>
      </c>
      <c r="P76" s="54"/>
      <c r="Q76" s="54"/>
      <c r="R76" s="54"/>
      <c r="S76" s="54"/>
      <c r="T76" s="54"/>
      <c r="U76" s="54"/>
      <c r="V76" s="180"/>
      <c r="W76" s="180"/>
      <c r="X76" s="180"/>
      <c r="Y76" s="180"/>
      <c r="Z76" s="42"/>
      <c r="AA76" s="42"/>
      <c r="AD76" s="425"/>
      <c r="AE76" s="426"/>
    </row>
    <row r="77" spans="1:36" ht="18" x14ac:dyDescent="0.35">
      <c r="A77" s="46"/>
      <c r="B77" s="59" t="s">
        <v>179</v>
      </c>
      <c r="C77" s="366"/>
      <c r="D77" s="54" t="s">
        <v>178</v>
      </c>
      <c r="E77" s="366"/>
      <c r="F77" s="366"/>
      <c r="G77" s="366"/>
      <c r="H77" s="366"/>
      <c r="I77" s="366"/>
      <c r="J77" s="366"/>
      <c r="K77" s="366"/>
      <c r="L77" s="366"/>
      <c r="M77" s="366"/>
      <c r="N77" s="366"/>
      <c r="O77" s="54" t="s">
        <v>177</v>
      </c>
      <c r="P77" s="180"/>
      <c r="Q77" s="180"/>
      <c r="R77" s="180"/>
      <c r="S77" s="180"/>
      <c r="T77" s="54"/>
      <c r="U77" s="54"/>
      <c r="V77" s="180"/>
      <c r="W77" s="180"/>
      <c r="X77" s="180"/>
      <c r="Y77" s="180"/>
      <c r="Z77" s="42"/>
      <c r="AA77" s="42"/>
      <c r="AD77" s="425"/>
      <c r="AE77" s="426"/>
    </row>
    <row r="78" spans="1:36" ht="16.2" customHeight="1" x14ac:dyDescent="0.35">
      <c r="A78" s="46"/>
      <c r="B78" s="60"/>
      <c r="C78" s="366"/>
      <c r="D78" s="366"/>
      <c r="E78" s="366"/>
      <c r="F78" s="366"/>
      <c r="G78" s="366"/>
      <c r="H78" s="366"/>
      <c r="I78" s="366"/>
      <c r="J78" s="366"/>
      <c r="K78" s="366"/>
      <c r="L78" s="54"/>
      <c r="M78" s="180"/>
      <c r="N78" s="180"/>
      <c r="O78" s="180"/>
      <c r="P78" s="51"/>
      <c r="Q78" s="51"/>
      <c r="R78" s="51"/>
      <c r="S78" s="51"/>
      <c r="T78" s="180"/>
      <c r="U78" s="180"/>
      <c r="V78" s="180"/>
      <c r="W78" s="180"/>
      <c r="X78" s="180"/>
      <c r="Y78" s="180"/>
      <c r="Z78" s="42"/>
      <c r="AA78" s="42"/>
      <c r="AD78" s="425"/>
      <c r="AE78" s="426"/>
    </row>
    <row r="79" spans="1:36" ht="18" x14ac:dyDescent="0.35">
      <c r="A79" s="46"/>
      <c r="B79" s="363"/>
      <c r="D79" s="366"/>
      <c r="E79" s="366"/>
      <c r="F79" s="366"/>
      <c r="G79" s="366"/>
      <c r="H79" s="366"/>
      <c r="I79" s="366"/>
      <c r="J79" s="366"/>
      <c r="K79" s="366"/>
      <c r="L79" s="50" t="s">
        <v>79</v>
      </c>
      <c r="M79" s="54"/>
      <c r="N79" s="54"/>
      <c r="O79" s="239"/>
      <c r="P79" s="52"/>
      <c r="Q79" s="52"/>
      <c r="R79" s="52"/>
      <c r="S79" s="52"/>
      <c r="T79" s="51"/>
      <c r="U79" s="51"/>
      <c r="V79" s="180"/>
      <c r="W79" s="180"/>
      <c r="X79" s="180"/>
      <c r="Y79" s="180"/>
      <c r="Z79" s="5"/>
      <c r="AA79" s="5"/>
      <c r="AD79" s="425"/>
      <c r="AE79" s="426"/>
    </row>
    <row r="80" spans="1:36" ht="14.4" customHeight="1" x14ac:dyDescent="0.35">
      <c r="A80" s="46"/>
      <c r="B80" s="363"/>
      <c r="D80" s="366"/>
      <c r="E80" s="366"/>
      <c r="F80" s="366"/>
      <c r="G80" s="366"/>
      <c r="H80" s="366"/>
      <c r="I80" s="366"/>
      <c r="J80" s="366"/>
      <c r="K80" s="366"/>
      <c r="L80" s="981" t="s">
        <v>87</v>
      </c>
      <c r="M80" s="981"/>
      <c r="N80" s="981"/>
      <c r="O80" s="981"/>
      <c r="P80" s="981"/>
      <c r="Q80" s="981"/>
      <c r="R80" s="981"/>
      <c r="S80" s="746"/>
      <c r="T80" s="365"/>
      <c r="U80" s="746"/>
      <c r="V80" s="365"/>
      <c r="W80" s="746"/>
      <c r="X80" s="365"/>
      <c r="Y80" s="746"/>
      <c r="Z80" s="5"/>
      <c r="AA80" s="5"/>
      <c r="AD80" s="425"/>
      <c r="AE80" s="426"/>
    </row>
    <row r="81" spans="1:32" ht="18" x14ac:dyDescent="0.3">
      <c r="A81" s="46"/>
      <c r="B81" s="363"/>
      <c r="D81" s="366"/>
      <c r="E81" s="366"/>
      <c r="F81" s="366"/>
      <c r="G81" s="366"/>
      <c r="H81" s="366"/>
      <c r="I81" s="366"/>
      <c r="J81" s="366"/>
      <c r="K81" s="366"/>
      <c r="L81" s="54" t="s">
        <v>88</v>
      </c>
      <c r="M81" s="54"/>
      <c r="N81" s="54"/>
      <c r="O81" s="54"/>
      <c r="P81" s="365"/>
      <c r="Q81" s="746"/>
      <c r="R81" s="365"/>
      <c r="S81" s="746"/>
      <c r="T81" s="365"/>
      <c r="U81" s="746"/>
      <c r="V81" s="365"/>
      <c r="W81" s="746"/>
      <c r="X81" s="365"/>
      <c r="Y81" s="746"/>
      <c r="Z81" s="43"/>
      <c r="AA81" s="43"/>
      <c r="AD81" s="421"/>
      <c r="AE81" s="422"/>
    </row>
    <row r="82" spans="1:32" x14ac:dyDescent="0.3">
      <c r="A82" s="46"/>
      <c r="B82" s="363"/>
      <c r="D82" s="366"/>
      <c r="E82" s="366"/>
      <c r="F82" s="366"/>
      <c r="G82" s="366"/>
      <c r="H82" s="366"/>
      <c r="I82" s="366"/>
      <c r="J82" s="366"/>
      <c r="K82" s="366"/>
      <c r="L82" s="54" t="s">
        <v>177</v>
      </c>
      <c r="M82" s="180"/>
      <c r="N82" s="180"/>
      <c r="O82" s="43"/>
      <c r="P82" s="54"/>
      <c r="Q82" s="54"/>
      <c r="R82" s="54"/>
      <c r="S82" s="54"/>
      <c r="T82" s="54"/>
      <c r="U82" s="54"/>
      <c r="V82" s="365"/>
      <c r="W82" s="746"/>
      <c r="X82" s="365"/>
      <c r="Y82" s="746"/>
      <c r="Z82" s="5"/>
      <c r="AA82" s="5"/>
      <c r="AD82" s="266"/>
      <c r="AE82" s="267"/>
    </row>
    <row r="83" spans="1:32" x14ac:dyDescent="0.3">
      <c r="A83" s="46"/>
      <c r="B83" s="57"/>
      <c r="C83" s="366"/>
      <c r="D83" s="366"/>
      <c r="E83" s="366"/>
      <c r="F83" s="366"/>
      <c r="G83" s="366"/>
      <c r="H83" s="366"/>
      <c r="I83" s="366"/>
      <c r="J83" s="366"/>
      <c r="K83" s="366"/>
      <c r="L83" s="366"/>
      <c r="M83" s="366"/>
      <c r="N83" s="366"/>
      <c r="O83" s="366"/>
      <c r="P83" s="366"/>
      <c r="Q83" s="747"/>
      <c r="R83" s="5"/>
      <c r="S83" s="5"/>
      <c r="T83" s="180"/>
      <c r="U83" s="180"/>
      <c r="V83" s="180"/>
      <c r="W83" s="180"/>
      <c r="X83" s="180"/>
      <c r="Y83" s="180"/>
      <c r="Z83" s="49"/>
      <c r="AA83" s="49"/>
      <c r="AD83" s="266"/>
      <c r="AE83" s="267"/>
    </row>
    <row r="84" spans="1:32" x14ac:dyDescent="0.3">
      <c r="A84" s="46"/>
      <c r="B84" s="61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46"/>
      <c r="U84" s="46"/>
      <c r="V84" s="46"/>
      <c r="W84" s="46"/>
      <c r="X84" s="46"/>
      <c r="Y84" s="46"/>
      <c r="AD84" s="266"/>
      <c r="AE84" s="267"/>
    </row>
    <row r="85" spans="1:32" x14ac:dyDescent="0.3">
      <c r="A85" s="46"/>
      <c r="B85" s="61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46"/>
      <c r="U85" s="46"/>
      <c r="V85" s="46"/>
      <c r="W85" s="46"/>
      <c r="X85" s="46"/>
      <c r="Y85" s="46"/>
      <c r="AD85" s="266"/>
      <c r="AE85" s="267"/>
    </row>
    <row r="86" spans="1:32" x14ac:dyDescent="0.3">
      <c r="AD86" s="266"/>
      <c r="AE86" s="267"/>
      <c r="AF86" s="71"/>
    </row>
    <row r="87" spans="1:32" x14ac:dyDescent="0.3">
      <c r="AD87" s="266"/>
      <c r="AE87" s="267"/>
    </row>
    <row r="88" spans="1:32" x14ac:dyDescent="0.3">
      <c r="AD88" s="266"/>
      <c r="AE88" s="267"/>
    </row>
    <row r="89" spans="1:32" x14ac:dyDescent="0.3">
      <c r="AD89" s="266"/>
      <c r="AE89" s="267"/>
    </row>
    <row r="90" spans="1:32" x14ac:dyDescent="0.3">
      <c r="AD90" s="266"/>
      <c r="AE90" s="267"/>
    </row>
    <row r="91" spans="1:32" x14ac:dyDescent="0.3">
      <c r="AD91" s="266"/>
      <c r="AE91" s="267"/>
    </row>
    <row r="92" spans="1:32" x14ac:dyDescent="0.3">
      <c r="AD92" s="266"/>
      <c r="AE92" s="267"/>
    </row>
    <row r="93" spans="1:32" x14ac:dyDescent="0.3">
      <c r="AD93" s="266"/>
      <c r="AE93" s="267"/>
    </row>
    <row r="94" spans="1:32" x14ac:dyDescent="0.3">
      <c r="AD94" s="266"/>
      <c r="AE94" s="267"/>
    </row>
    <row r="95" spans="1:32" x14ac:dyDescent="0.3">
      <c r="AD95" s="266"/>
      <c r="AE95" s="267"/>
    </row>
    <row r="96" spans="1:32" x14ac:dyDescent="0.3">
      <c r="AD96" s="266"/>
      <c r="AE96" s="267"/>
    </row>
    <row r="97" spans="30:31" x14ac:dyDescent="0.3">
      <c r="AD97" s="266"/>
      <c r="AE97" s="267"/>
    </row>
    <row r="98" spans="30:31" x14ac:dyDescent="0.3">
      <c r="AD98" s="266"/>
      <c r="AE98" s="267"/>
    </row>
    <row r="99" spans="30:31" x14ac:dyDescent="0.3">
      <c r="AD99" s="266"/>
      <c r="AE99" s="267"/>
    </row>
    <row r="100" spans="30:31" x14ac:dyDescent="0.3">
      <c r="AD100" s="266"/>
      <c r="AE100" s="267"/>
    </row>
    <row r="101" spans="30:31" x14ac:dyDescent="0.3">
      <c r="AD101" s="266"/>
      <c r="AE101" s="267"/>
    </row>
    <row r="102" spans="30:31" x14ac:dyDescent="0.3">
      <c r="AD102" s="266"/>
      <c r="AE102" s="267"/>
    </row>
    <row r="103" spans="30:31" x14ac:dyDescent="0.3">
      <c r="AD103" s="266"/>
      <c r="AE103" s="267"/>
    </row>
    <row r="104" spans="30:31" x14ac:dyDescent="0.3">
      <c r="AD104" s="266"/>
      <c r="AE104" s="267"/>
    </row>
    <row r="105" spans="30:31" x14ac:dyDescent="0.3">
      <c r="AD105" s="266"/>
      <c r="AE105" s="267"/>
    </row>
    <row r="106" spans="30:31" x14ac:dyDescent="0.3">
      <c r="AD106" s="266"/>
      <c r="AE106" s="267"/>
    </row>
    <row r="107" spans="30:31" x14ac:dyDescent="0.3">
      <c r="AD107" s="266"/>
      <c r="AE107" s="267"/>
    </row>
    <row r="108" spans="30:31" x14ac:dyDescent="0.3">
      <c r="AD108" s="266"/>
      <c r="AE108" s="267"/>
    </row>
    <row r="109" spans="30:31" x14ac:dyDescent="0.3">
      <c r="AD109" s="266"/>
      <c r="AE109" s="267"/>
    </row>
    <row r="110" spans="30:31" x14ac:dyDescent="0.3">
      <c r="AD110" s="266"/>
      <c r="AE110" s="267"/>
    </row>
    <row r="111" spans="30:31" x14ac:dyDescent="0.3">
      <c r="AD111" s="266"/>
      <c r="AE111" s="267"/>
    </row>
    <row r="112" spans="30:31" x14ac:dyDescent="0.3">
      <c r="AD112" s="266"/>
      <c r="AE112" s="267"/>
    </row>
    <row r="113" spans="30:31" x14ac:dyDescent="0.3">
      <c r="AD113" s="266"/>
      <c r="AE113" s="267"/>
    </row>
    <row r="114" spans="30:31" x14ac:dyDescent="0.3">
      <c r="AD114" s="266"/>
      <c r="AE114" s="267"/>
    </row>
    <row r="115" spans="30:31" x14ac:dyDescent="0.3">
      <c r="AD115" s="266"/>
      <c r="AE115" s="267"/>
    </row>
    <row r="116" spans="30:31" x14ac:dyDescent="0.3">
      <c r="AD116" s="266"/>
      <c r="AE116" s="267"/>
    </row>
    <row r="117" spans="30:31" x14ac:dyDescent="0.3">
      <c r="AD117" s="266"/>
      <c r="AE117" s="267"/>
    </row>
    <row r="118" spans="30:31" x14ac:dyDescent="0.3">
      <c r="AD118" s="266"/>
      <c r="AE118" s="267"/>
    </row>
    <row r="119" spans="30:31" x14ac:dyDescent="0.3">
      <c r="AD119" s="266"/>
      <c r="AE119" s="267"/>
    </row>
  </sheetData>
  <mergeCells count="71">
    <mergeCell ref="P3:S3"/>
    <mergeCell ref="T3:W3"/>
    <mergeCell ref="X3:AA3"/>
    <mergeCell ref="P4:Q4"/>
    <mergeCell ref="N3:N7"/>
    <mergeCell ref="O3:O7"/>
    <mergeCell ref="A2:A7"/>
    <mergeCell ref="B2:B7"/>
    <mergeCell ref="C2:F2"/>
    <mergeCell ref="G2:G7"/>
    <mergeCell ref="H2:O2"/>
    <mergeCell ref="C3:C7"/>
    <mergeCell ref="D3:D7"/>
    <mergeCell ref="E3:F3"/>
    <mergeCell ref="E4:E7"/>
    <mergeCell ref="F4:F7"/>
    <mergeCell ref="I4:I7"/>
    <mergeCell ref="J4:J7"/>
    <mergeCell ref="K4:M4"/>
    <mergeCell ref="K5:K7"/>
    <mergeCell ref="L5:L7"/>
    <mergeCell ref="M5:M7"/>
    <mergeCell ref="H3:H7"/>
    <mergeCell ref="I3:M3"/>
    <mergeCell ref="C61:M61"/>
    <mergeCell ref="N8:O8"/>
    <mergeCell ref="AE9:AE10"/>
    <mergeCell ref="A23:B23"/>
    <mergeCell ref="A10:AA10"/>
    <mergeCell ref="A55:B55"/>
    <mergeCell ref="C56:Z56"/>
    <mergeCell ref="C58:M58"/>
    <mergeCell ref="C59:M59"/>
    <mergeCell ref="C60:M60"/>
    <mergeCell ref="Z4:AA4"/>
    <mergeCell ref="B75:C75"/>
    <mergeCell ref="L80:R80"/>
    <mergeCell ref="A64:V64"/>
    <mergeCell ref="E65:I65"/>
    <mergeCell ref="M65:T65"/>
    <mergeCell ref="E66:I66"/>
    <mergeCell ref="M66:T66"/>
    <mergeCell ref="E67:I67"/>
    <mergeCell ref="M67:T67"/>
    <mergeCell ref="A69:O69"/>
    <mergeCell ref="C62:M62"/>
    <mergeCell ref="A48:B48"/>
    <mergeCell ref="A49:Z49"/>
    <mergeCell ref="B50:B53"/>
    <mergeCell ref="A54:B54"/>
    <mergeCell ref="T5:T7"/>
    <mergeCell ref="R4:S4"/>
    <mergeCell ref="T4:U4"/>
    <mergeCell ref="V4:W4"/>
    <mergeCell ref="X4:Y4"/>
    <mergeCell ref="A24:AA24"/>
    <mergeCell ref="A25:AA25"/>
    <mergeCell ref="Z5:Z7"/>
    <mergeCell ref="AA5:AA7"/>
    <mergeCell ref="A1:AA1"/>
    <mergeCell ref="P2:AA2"/>
    <mergeCell ref="A9:AA9"/>
    <mergeCell ref="U5:U7"/>
    <mergeCell ref="V5:V7"/>
    <mergeCell ref="W5:W7"/>
    <mergeCell ref="X5:X7"/>
    <mergeCell ref="Y5:Y7"/>
    <mergeCell ref="P5:P7"/>
    <mergeCell ref="Q5:Q7"/>
    <mergeCell ref="R5:R7"/>
    <mergeCell ref="S5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Титулка ФМБ</vt:lpstr>
      <vt:lpstr>фаховий молодший бакалавр</vt:lpstr>
      <vt:lpstr>Титул ЗФН</vt:lpstr>
      <vt:lpstr>НП ЗФН</vt:lpstr>
      <vt:lpstr>Титул ДУАЛЬНА</vt:lpstr>
      <vt:lpstr>НП ДУАЛЬНА</vt:lpstr>
      <vt:lpstr>'фаховий молодший бакалавр'!Область_друку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2025-03-07T09:23:38Z</cp:lastPrinted>
  <dcterms:created xsi:type="dcterms:W3CDTF">2020-07-08T11:27:00Z</dcterms:created>
  <dcterms:modified xsi:type="dcterms:W3CDTF">2026-09-30T10:36:29Z</dcterms:modified>
</cp:coreProperties>
</file>