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ТВСП\Тернопіль\"/>
    </mc:Choice>
  </mc:AlternateContent>
  <bookViews>
    <workbookView xWindow="0" yWindow="0" windowWidth="23040" windowHeight="9072"/>
  </bookViews>
  <sheets>
    <sheet name="Титулка ФМБ" sheetId="1" r:id="rId1"/>
    <sheet name="фаховий молодший бакалавр" sheetId="3" r:id="rId2"/>
    <sheet name="Титул ЗФН" sheetId="4" r:id="rId3"/>
    <sheet name="НП ЗФН" sheetId="5" r:id="rId4"/>
    <sheet name="Титул ДУАЛЬНА" sheetId="6" r:id="rId5"/>
    <sheet name="НП ДУАЛЬНА" sheetId="7" r:id="rId6"/>
  </sheets>
  <definedNames>
    <definedName name="_xlnm.Print_Area" localSheetId="1">'фаховий молодший бакалавр'!$A$1:$T$77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62" i="7" l="1"/>
  <c r="V61" i="7"/>
  <c r="V60" i="7"/>
  <c r="V59" i="7"/>
  <c r="V58" i="7"/>
  <c r="AF57" i="7"/>
  <c r="AE57" i="7"/>
  <c r="AD57" i="7"/>
  <c r="AC57" i="7"/>
  <c r="AB57" i="7"/>
  <c r="AA57" i="7"/>
  <c r="R57" i="7"/>
  <c r="G57" i="7"/>
  <c r="H55" i="7" s="1"/>
  <c r="F57" i="7"/>
  <c r="E57" i="7"/>
  <c r="D57" i="7"/>
  <c r="C57" i="7"/>
  <c r="U54" i="7"/>
  <c r="T54" i="7"/>
  <c r="T57" i="7" s="1"/>
  <c r="S54" i="7"/>
  <c r="S57" i="7" s="1"/>
  <c r="R54" i="7"/>
  <c r="Q54" i="7"/>
  <c r="P54" i="7"/>
  <c r="N54" i="7"/>
  <c r="M54" i="7"/>
  <c r="L54" i="7"/>
  <c r="K54" i="7"/>
  <c r="J54" i="7"/>
  <c r="I54" i="7"/>
  <c r="G54" i="7"/>
  <c r="Y53" i="7"/>
  <c r="X53" i="7"/>
  <c r="V53" i="7"/>
  <c r="O53" i="7"/>
  <c r="H53" i="7"/>
  <c r="Y52" i="7"/>
  <c r="X52" i="7"/>
  <c r="H52" i="7"/>
  <c r="V52" i="7" s="1"/>
  <c r="Y51" i="7"/>
  <c r="X51" i="7"/>
  <c r="V51" i="7"/>
  <c r="O51" i="7"/>
  <c r="Y50" i="7"/>
  <c r="X50" i="7"/>
  <c r="H50" i="7"/>
  <c r="V50" i="7" s="1"/>
  <c r="U48" i="7"/>
  <c r="U57" i="7" s="1"/>
  <c r="T48" i="7"/>
  <c r="S48" i="7"/>
  <c r="R48" i="7"/>
  <c r="Q48" i="7"/>
  <c r="P48" i="7"/>
  <c r="N48" i="7"/>
  <c r="N57" i="7" s="1"/>
  <c r="L48" i="7"/>
  <c r="I48" i="7"/>
  <c r="G48" i="7"/>
  <c r="J47" i="7"/>
  <c r="O47" i="7" s="1"/>
  <c r="H47" i="7"/>
  <c r="J46" i="7"/>
  <c r="H46" i="7"/>
  <c r="O46" i="7" s="1"/>
  <c r="J45" i="7"/>
  <c r="H45" i="7"/>
  <c r="H48" i="7" s="1"/>
  <c r="O44" i="7"/>
  <c r="J44" i="7"/>
  <c r="H44" i="7"/>
  <c r="H43" i="7"/>
  <c r="O43" i="7" s="1"/>
  <c r="Y42" i="7"/>
  <c r="X42" i="7"/>
  <c r="V42" i="7"/>
  <c r="O42" i="7"/>
  <c r="M42" i="7"/>
  <c r="K42" i="7"/>
  <c r="J42" i="7"/>
  <c r="H42" i="7"/>
  <c r="Y41" i="7"/>
  <c r="X41" i="7"/>
  <c r="V41" i="7"/>
  <c r="O41" i="7"/>
  <c r="M41" i="7"/>
  <c r="K41" i="7"/>
  <c r="J41" i="7"/>
  <c r="H41" i="7"/>
  <c r="Y40" i="7"/>
  <c r="X40" i="7"/>
  <c r="V40" i="7"/>
  <c r="O40" i="7"/>
  <c r="M40" i="7"/>
  <c r="K40" i="7"/>
  <c r="J40" i="7"/>
  <c r="H40" i="7"/>
  <c r="Y39" i="7"/>
  <c r="X39" i="7"/>
  <c r="V39" i="7"/>
  <c r="O39" i="7"/>
  <c r="M39" i="7"/>
  <c r="K39" i="7"/>
  <c r="J39" i="7"/>
  <c r="H39" i="7"/>
  <c r="Y38" i="7"/>
  <c r="X38" i="7"/>
  <c r="V38" i="7"/>
  <c r="O38" i="7"/>
  <c r="M38" i="7"/>
  <c r="K38" i="7"/>
  <c r="J38" i="7"/>
  <c r="H38" i="7"/>
  <c r="Y37" i="7"/>
  <c r="X37" i="7"/>
  <c r="V37" i="7"/>
  <c r="O37" i="7"/>
  <c r="M37" i="7"/>
  <c r="K37" i="7"/>
  <c r="J37" i="7"/>
  <c r="H37" i="7"/>
  <c r="Y36" i="7"/>
  <c r="X36" i="7"/>
  <c r="V36" i="7"/>
  <c r="O36" i="7"/>
  <c r="M36" i="7"/>
  <c r="K36" i="7"/>
  <c r="J36" i="7"/>
  <c r="H36" i="7"/>
  <c r="Y35" i="7"/>
  <c r="V35" i="7"/>
  <c r="M35" i="7"/>
  <c r="J35" i="7" s="1"/>
  <c r="H35" i="7"/>
  <c r="Y34" i="7"/>
  <c r="V34" i="7"/>
  <c r="M34" i="7"/>
  <c r="K34" i="7"/>
  <c r="J34" i="7" s="1"/>
  <c r="H34" i="7"/>
  <c r="Y33" i="7"/>
  <c r="V33" i="7"/>
  <c r="M33" i="7"/>
  <c r="K33" i="7"/>
  <c r="J33" i="7" s="1"/>
  <c r="H33" i="7"/>
  <c r="Y32" i="7"/>
  <c r="V32" i="7"/>
  <c r="M32" i="7"/>
  <c r="K32" i="7"/>
  <c r="J32" i="7" s="1"/>
  <c r="H32" i="7"/>
  <c r="Y31" i="7"/>
  <c r="V31" i="7"/>
  <c r="M31" i="7"/>
  <c r="K31" i="7"/>
  <c r="J31" i="7" s="1"/>
  <c r="H31" i="7"/>
  <c r="Y30" i="7"/>
  <c r="V30" i="7"/>
  <c r="M30" i="7"/>
  <c r="K30" i="7"/>
  <c r="J30" i="7" s="1"/>
  <c r="H30" i="7"/>
  <c r="Y29" i="7"/>
  <c r="V29" i="7"/>
  <c r="M29" i="7"/>
  <c r="K29" i="7"/>
  <c r="J29" i="7" s="1"/>
  <c r="H29" i="7"/>
  <c r="Y28" i="7"/>
  <c r="V28" i="7"/>
  <c r="M28" i="7"/>
  <c r="J28" i="7" s="1"/>
  <c r="H28" i="7"/>
  <c r="Y27" i="7"/>
  <c r="V27" i="7"/>
  <c r="M27" i="7"/>
  <c r="K27" i="7"/>
  <c r="J27" i="7" s="1"/>
  <c r="H27" i="7"/>
  <c r="Y26" i="7"/>
  <c r="V26" i="7"/>
  <c r="M26" i="7"/>
  <c r="K26" i="7"/>
  <c r="J26" i="7" s="1"/>
  <c r="H26" i="7"/>
  <c r="U23" i="7"/>
  <c r="T23" i="7"/>
  <c r="S23" i="7"/>
  <c r="R23" i="7"/>
  <c r="Q23" i="7"/>
  <c r="Q57" i="7" s="1"/>
  <c r="P23" i="7"/>
  <c r="P57" i="7" s="1"/>
  <c r="V57" i="7" s="1"/>
  <c r="N23" i="7"/>
  <c r="L23" i="7"/>
  <c r="I23" i="7"/>
  <c r="I57" i="7" s="1"/>
  <c r="H23" i="7"/>
  <c r="G23" i="7"/>
  <c r="Y22" i="7"/>
  <c r="J22" i="7"/>
  <c r="X22" i="7" s="1"/>
  <c r="H22" i="7"/>
  <c r="V22" i="7" s="1"/>
  <c r="Y21" i="7"/>
  <c r="M21" i="7"/>
  <c r="K21" i="7"/>
  <c r="J21" i="7"/>
  <c r="X21" i="7" s="1"/>
  <c r="H21" i="7"/>
  <c r="V21" i="7" s="1"/>
  <c r="Y20" i="7"/>
  <c r="M20" i="7"/>
  <c r="K20" i="7"/>
  <c r="J20" i="7"/>
  <c r="X20" i="7" s="1"/>
  <c r="H20" i="7"/>
  <c r="V20" i="7" s="1"/>
  <c r="Y19" i="7"/>
  <c r="M19" i="7"/>
  <c r="K19" i="7"/>
  <c r="K23" i="7" s="1"/>
  <c r="J19" i="7"/>
  <c r="X19" i="7" s="1"/>
  <c r="H19" i="7"/>
  <c r="V19" i="7" s="1"/>
  <c r="Y18" i="7"/>
  <c r="M18" i="7"/>
  <c r="J18" i="7"/>
  <c r="X18" i="7" s="1"/>
  <c r="H18" i="7"/>
  <c r="V18" i="7" s="1"/>
  <c r="Y17" i="7"/>
  <c r="X17" i="7"/>
  <c r="M17" i="7"/>
  <c r="J17" i="7"/>
  <c r="H17" i="7"/>
  <c r="V17" i="7" s="1"/>
  <c r="Y16" i="7"/>
  <c r="X16" i="7"/>
  <c r="V16" i="7"/>
  <c r="M16" i="7"/>
  <c r="K16" i="7"/>
  <c r="J16" i="7"/>
  <c r="H16" i="7"/>
  <c r="O16" i="7" s="1"/>
  <c r="Y15" i="7"/>
  <c r="X15" i="7"/>
  <c r="V15" i="7"/>
  <c r="M15" i="7"/>
  <c r="K15" i="7"/>
  <c r="J15" i="7"/>
  <c r="H15" i="7"/>
  <c r="O15" i="7" s="1"/>
  <c r="Y14" i="7"/>
  <c r="X14" i="7"/>
  <c r="V14" i="7"/>
  <c r="M14" i="7"/>
  <c r="K14" i="7"/>
  <c r="J14" i="7"/>
  <c r="H14" i="7"/>
  <c r="O14" i="7" s="1"/>
  <c r="Y13" i="7"/>
  <c r="X13" i="7"/>
  <c r="V13" i="7"/>
  <c r="M13" i="7"/>
  <c r="K13" i="7"/>
  <c r="J13" i="7"/>
  <c r="H13" i="7"/>
  <c r="O13" i="7" s="1"/>
  <c r="Y12" i="7"/>
  <c r="X12" i="7"/>
  <c r="V12" i="7"/>
  <c r="M12" i="7"/>
  <c r="K12" i="7"/>
  <c r="J12" i="7"/>
  <c r="H12" i="7"/>
  <c r="O12" i="7" s="1"/>
  <c r="Y11" i="7"/>
  <c r="X11" i="7"/>
  <c r="V11" i="7"/>
  <c r="M11" i="7"/>
  <c r="M23" i="7" s="1"/>
  <c r="K11" i="7"/>
  <c r="J11" i="7"/>
  <c r="H11" i="7"/>
  <c r="O11" i="7" s="1"/>
  <c r="P8" i="7"/>
  <c r="Q8" i="7" s="1"/>
  <c r="R8" i="7" s="1"/>
  <c r="N8" i="7"/>
  <c r="C8" i="7"/>
  <c r="D8" i="7" s="1"/>
  <c r="E8" i="7" s="1"/>
  <c r="F8" i="7" s="1"/>
  <c r="G8" i="7" s="1"/>
  <c r="H8" i="7" s="1"/>
  <c r="I8" i="7" s="1"/>
  <c r="B8" i="7"/>
  <c r="R5" i="7"/>
  <c r="Q5" i="7"/>
  <c r="BI34" i="6"/>
  <c r="BH34" i="6"/>
  <c r="BG34" i="6"/>
  <c r="BF34" i="6"/>
  <c r="BE34" i="6"/>
  <c r="BD34" i="6"/>
  <c r="BC34" i="6"/>
  <c r="BJ33" i="6"/>
  <c r="BJ32" i="6"/>
  <c r="BJ31" i="6"/>
  <c r="BJ34" i="6" s="1"/>
  <c r="X29" i="7" l="1"/>
  <c r="O29" i="7"/>
  <c r="X34" i="7"/>
  <c r="O34" i="7"/>
  <c r="X26" i="7"/>
  <c r="O26" i="7"/>
  <c r="J48" i="7"/>
  <c r="O31" i="7"/>
  <c r="X31" i="7"/>
  <c r="O28" i="7"/>
  <c r="X28" i="7"/>
  <c r="X33" i="7"/>
  <c r="O33" i="7"/>
  <c r="X30" i="7"/>
  <c r="O30" i="7"/>
  <c r="X35" i="7"/>
  <c r="O35" i="7"/>
  <c r="O27" i="7"/>
  <c r="X27" i="7"/>
  <c r="X32" i="7"/>
  <c r="O32" i="7"/>
  <c r="O22" i="7"/>
  <c r="O52" i="7"/>
  <c r="O18" i="7"/>
  <c r="O19" i="7"/>
  <c r="O23" i="7" s="1"/>
  <c r="O20" i="7"/>
  <c r="O21" i="7"/>
  <c r="H54" i="7"/>
  <c r="H57" i="7" s="1"/>
  <c r="O50" i="7"/>
  <c r="O54" i="7" s="1"/>
  <c r="O45" i="7"/>
  <c r="O17" i="7"/>
  <c r="K48" i="7"/>
  <c r="M48" i="7"/>
  <c r="J23" i="7"/>
  <c r="O48" i="7" l="1"/>
  <c r="O57" i="7" s="1"/>
  <c r="J57" i="7"/>
  <c r="V62" i="5" l="1"/>
  <c r="V61" i="5"/>
  <c r="V60" i="5"/>
  <c r="V59" i="5"/>
  <c r="V58" i="5"/>
  <c r="AF57" i="5"/>
  <c r="AE57" i="5"/>
  <c r="AD57" i="5"/>
  <c r="AC57" i="5"/>
  <c r="AB57" i="5"/>
  <c r="AA57" i="5"/>
  <c r="R57" i="5"/>
  <c r="G57" i="5"/>
  <c r="H55" i="5" s="1"/>
  <c r="D57" i="5"/>
  <c r="U54" i="5"/>
  <c r="T54" i="5"/>
  <c r="S54" i="5"/>
  <c r="S57" i="5" s="1"/>
  <c r="R54" i="5"/>
  <c r="Q54" i="5"/>
  <c r="P54" i="5"/>
  <c r="N54" i="5"/>
  <c r="M54" i="5"/>
  <c r="L54" i="5"/>
  <c r="K54" i="5"/>
  <c r="J54" i="5"/>
  <c r="I54" i="5"/>
  <c r="G54" i="5"/>
  <c r="F54" i="5"/>
  <c r="F57" i="5" s="1"/>
  <c r="E54" i="5"/>
  <c r="E57" i="5" s="1"/>
  <c r="C54" i="5"/>
  <c r="C57" i="5" s="1"/>
  <c r="Y53" i="5"/>
  <c r="X53" i="5"/>
  <c r="H53" i="5"/>
  <c r="V53" i="5" s="1"/>
  <c r="Y52" i="5"/>
  <c r="X52" i="5"/>
  <c r="V52" i="5"/>
  <c r="O52" i="5"/>
  <c r="H52" i="5"/>
  <c r="Y51" i="5"/>
  <c r="X51" i="5"/>
  <c r="H51" i="5"/>
  <c r="V51" i="5" s="1"/>
  <c r="Y50" i="5"/>
  <c r="X50" i="5"/>
  <c r="H50" i="5"/>
  <c r="V50" i="5" s="1"/>
  <c r="U48" i="5"/>
  <c r="T48" i="5"/>
  <c r="S48" i="5"/>
  <c r="R48" i="5"/>
  <c r="Q48" i="5"/>
  <c r="P48" i="5"/>
  <c r="N48" i="5"/>
  <c r="L48" i="5"/>
  <c r="I48" i="5"/>
  <c r="I57" i="5" s="1"/>
  <c r="G48" i="5"/>
  <c r="J47" i="5"/>
  <c r="H47" i="5"/>
  <c r="O47" i="5" s="1"/>
  <c r="J46" i="5"/>
  <c r="H46" i="5"/>
  <c r="O46" i="5" s="1"/>
  <c r="J45" i="5"/>
  <c r="H45" i="5"/>
  <c r="O45" i="5" s="1"/>
  <c r="J44" i="5"/>
  <c r="H44" i="5"/>
  <c r="O44" i="5" s="1"/>
  <c r="H43" i="5"/>
  <c r="O43" i="5" s="1"/>
  <c r="Y42" i="5"/>
  <c r="M42" i="5"/>
  <c r="K42" i="5"/>
  <c r="J42" i="5"/>
  <c r="X42" i="5" s="1"/>
  <c r="H42" i="5"/>
  <c r="O42" i="5" s="1"/>
  <c r="Y41" i="5"/>
  <c r="M41" i="5"/>
  <c r="K41" i="5"/>
  <c r="J41" i="5"/>
  <c r="X41" i="5" s="1"/>
  <c r="H41" i="5"/>
  <c r="O41" i="5" s="1"/>
  <c r="Y40" i="5"/>
  <c r="M40" i="5"/>
  <c r="K40" i="5"/>
  <c r="J40" i="5"/>
  <c r="X40" i="5" s="1"/>
  <c r="H40" i="5"/>
  <c r="O40" i="5" s="1"/>
  <c r="Y39" i="5"/>
  <c r="M39" i="5"/>
  <c r="K39" i="5"/>
  <c r="J39" i="5"/>
  <c r="X39" i="5" s="1"/>
  <c r="H39" i="5"/>
  <c r="O39" i="5" s="1"/>
  <c r="Y38" i="5"/>
  <c r="M38" i="5"/>
  <c r="K38" i="5"/>
  <c r="J38" i="5"/>
  <c r="X38" i="5" s="1"/>
  <c r="H38" i="5"/>
  <c r="O38" i="5" s="1"/>
  <c r="Y37" i="5"/>
  <c r="M37" i="5"/>
  <c r="K37" i="5"/>
  <c r="J37" i="5"/>
  <c r="X37" i="5" s="1"/>
  <c r="H37" i="5"/>
  <c r="O37" i="5" s="1"/>
  <c r="Y36" i="5"/>
  <c r="M36" i="5"/>
  <c r="K36" i="5"/>
  <c r="K48" i="5" s="1"/>
  <c r="J36" i="5"/>
  <c r="X36" i="5" s="1"/>
  <c r="H36" i="5"/>
  <c r="O36" i="5" s="1"/>
  <c r="Y35" i="5"/>
  <c r="M35" i="5"/>
  <c r="J35" i="5"/>
  <c r="X35" i="5" s="1"/>
  <c r="H35" i="5"/>
  <c r="O35" i="5" s="1"/>
  <c r="Y34" i="5"/>
  <c r="M34" i="5"/>
  <c r="K34" i="5"/>
  <c r="J34" i="5"/>
  <c r="X34" i="5" s="1"/>
  <c r="H34" i="5"/>
  <c r="V34" i="5" s="1"/>
  <c r="Y33" i="5"/>
  <c r="M33" i="5"/>
  <c r="K33" i="5"/>
  <c r="J33" i="5"/>
  <c r="X33" i="5" s="1"/>
  <c r="H33" i="5"/>
  <c r="V33" i="5" s="1"/>
  <c r="Y32" i="5"/>
  <c r="M32" i="5"/>
  <c r="K32" i="5"/>
  <c r="J32" i="5"/>
  <c r="X32" i="5" s="1"/>
  <c r="H32" i="5"/>
  <c r="V32" i="5" s="1"/>
  <c r="Y31" i="5"/>
  <c r="M31" i="5"/>
  <c r="K31" i="5"/>
  <c r="J31" i="5"/>
  <c r="X31" i="5" s="1"/>
  <c r="H31" i="5"/>
  <c r="V31" i="5" s="1"/>
  <c r="Y30" i="5"/>
  <c r="M30" i="5"/>
  <c r="K30" i="5"/>
  <c r="J30" i="5"/>
  <c r="X30" i="5" s="1"/>
  <c r="H30" i="5"/>
  <c r="V30" i="5" s="1"/>
  <c r="Y29" i="5"/>
  <c r="M29" i="5"/>
  <c r="K29" i="5"/>
  <c r="J29" i="5"/>
  <c r="X29" i="5" s="1"/>
  <c r="H29" i="5"/>
  <c r="V29" i="5" s="1"/>
  <c r="Y28" i="5"/>
  <c r="M28" i="5"/>
  <c r="J28" i="5"/>
  <c r="X28" i="5" s="1"/>
  <c r="H28" i="5"/>
  <c r="V28" i="5" s="1"/>
  <c r="Y27" i="5"/>
  <c r="X27" i="5"/>
  <c r="M27" i="5"/>
  <c r="K27" i="5"/>
  <c r="J27" i="5"/>
  <c r="H27" i="5"/>
  <c r="V27" i="5" s="1"/>
  <c r="Y26" i="5"/>
  <c r="X26" i="5"/>
  <c r="M26" i="5"/>
  <c r="M48" i="5" s="1"/>
  <c r="K26" i="5"/>
  <c r="J26" i="5"/>
  <c r="H26" i="5"/>
  <c r="H48" i="5" s="1"/>
  <c r="U23" i="5"/>
  <c r="U57" i="5" s="1"/>
  <c r="T23" i="5"/>
  <c r="T57" i="5" s="1"/>
  <c r="S23" i="5"/>
  <c r="R23" i="5"/>
  <c r="Q23" i="5"/>
  <c r="Q57" i="5" s="1"/>
  <c r="P23" i="5"/>
  <c r="P57" i="5" s="1"/>
  <c r="V57" i="5" s="1"/>
  <c r="N23" i="5"/>
  <c r="N57" i="5" s="1"/>
  <c r="L23" i="5"/>
  <c r="I23" i="5"/>
  <c r="H23" i="5"/>
  <c r="G23" i="5"/>
  <c r="Y22" i="5"/>
  <c r="X22" i="5"/>
  <c r="V22" i="5"/>
  <c r="J22" i="5"/>
  <c r="H22" i="5"/>
  <c r="O22" i="5" s="1"/>
  <c r="Y21" i="5"/>
  <c r="V21" i="5"/>
  <c r="M21" i="5"/>
  <c r="J21" i="5" s="1"/>
  <c r="K21" i="5"/>
  <c r="H21" i="5"/>
  <c r="Y20" i="5"/>
  <c r="V20" i="5"/>
  <c r="M20" i="5"/>
  <c r="J20" i="5" s="1"/>
  <c r="K20" i="5"/>
  <c r="H20" i="5"/>
  <c r="Y19" i="5"/>
  <c r="V19" i="5"/>
  <c r="M19" i="5"/>
  <c r="J19" i="5" s="1"/>
  <c r="K19" i="5"/>
  <c r="H19" i="5"/>
  <c r="Y18" i="5"/>
  <c r="V18" i="5"/>
  <c r="M18" i="5"/>
  <c r="J18" i="5" s="1"/>
  <c r="H18" i="5"/>
  <c r="Y17" i="5"/>
  <c r="V17" i="5"/>
  <c r="M17" i="5"/>
  <c r="M23" i="5" s="1"/>
  <c r="J17" i="5"/>
  <c r="O17" i="5" s="1"/>
  <c r="H17" i="5"/>
  <c r="Y16" i="5"/>
  <c r="V16" i="5"/>
  <c r="M16" i="5"/>
  <c r="K16" i="5"/>
  <c r="J16" i="5"/>
  <c r="O16" i="5" s="1"/>
  <c r="H16" i="5"/>
  <c r="Y15" i="5"/>
  <c r="V15" i="5"/>
  <c r="M15" i="5"/>
  <c r="K15" i="5"/>
  <c r="J15" i="5"/>
  <c r="X15" i="5" s="1"/>
  <c r="H15" i="5"/>
  <c r="Y14" i="5"/>
  <c r="V14" i="5"/>
  <c r="M14" i="5"/>
  <c r="K14" i="5"/>
  <c r="J14" i="5"/>
  <c r="X14" i="5" s="1"/>
  <c r="H14" i="5"/>
  <c r="Y13" i="5"/>
  <c r="V13" i="5"/>
  <c r="M13" i="5"/>
  <c r="K13" i="5"/>
  <c r="J13" i="5"/>
  <c r="O13" i="5" s="1"/>
  <c r="H13" i="5"/>
  <c r="Y12" i="5"/>
  <c r="V12" i="5"/>
  <c r="M12" i="5"/>
  <c r="K12" i="5"/>
  <c r="J12" i="5"/>
  <c r="X12" i="5" s="1"/>
  <c r="H12" i="5"/>
  <c r="Y11" i="5"/>
  <c r="V11" i="5"/>
  <c r="M11" i="5"/>
  <c r="K11" i="5"/>
  <c r="K23" i="5" s="1"/>
  <c r="J11" i="5"/>
  <c r="H11" i="5"/>
  <c r="N8" i="5"/>
  <c r="P8" i="5" s="1"/>
  <c r="Q8" i="5" s="1"/>
  <c r="R8" i="5" s="1"/>
  <c r="B8" i="5"/>
  <c r="C8" i="5" s="1"/>
  <c r="D8" i="5" s="1"/>
  <c r="E8" i="5" s="1"/>
  <c r="F8" i="5" s="1"/>
  <c r="G8" i="5" s="1"/>
  <c r="H8" i="5" s="1"/>
  <c r="I8" i="5" s="1"/>
  <c r="Q5" i="5"/>
  <c r="R5" i="5" s="1"/>
  <c r="BI34" i="4"/>
  <c r="BH34" i="4"/>
  <c r="BG34" i="4"/>
  <c r="BF34" i="4"/>
  <c r="BE34" i="4"/>
  <c r="BD34" i="4"/>
  <c r="BC34" i="4"/>
  <c r="BJ33" i="4"/>
  <c r="BJ32" i="4"/>
  <c r="BJ31" i="4"/>
  <c r="BJ34" i="4" s="1"/>
  <c r="X19" i="5" l="1"/>
  <c r="O19" i="5"/>
  <c r="J23" i="5"/>
  <c r="X21" i="5"/>
  <c r="O21" i="5"/>
  <c r="X18" i="5"/>
  <c r="O18" i="5"/>
  <c r="X20" i="5"/>
  <c r="O20" i="5"/>
  <c r="H57" i="5"/>
  <c r="J48" i="5"/>
  <c r="O11" i="5"/>
  <c r="O14" i="5"/>
  <c r="O28" i="5"/>
  <c r="O29" i="5"/>
  <c r="O30" i="5"/>
  <c r="O31" i="5"/>
  <c r="O32" i="5"/>
  <c r="O33" i="5"/>
  <c r="O34" i="5"/>
  <c r="V35" i="5"/>
  <c r="V36" i="5"/>
  <c r="V37" i="5"/>
  <c r="V38" i="5"/>
  <c r="V39" i="5"/>
  <c r="V40" i="5"/>
  <c r="V41" i="5"/>
  <c r="V42" i="5"/>
  <c r="O53" i="5"/>
  <c r="H54" i="5"/>
  <c r="O12" i="5"/>
  <c r="O15" i="5"/>
  <c r="O51" i="5"/>
  <c r="X17" i="5"/>
  <c r="X11" i="5"/>
  <c r="X13" i="5"/>
  <c r="X16" i="5"/>
  <c r="O26" i="5"/>
  <c r="O27" i="5"/>
  <c r="O50" i="5"/>
  <c r="V26" i="5"/>
  <c r="O54" i="5" l="1"/>
  <c r="O48" i="5"/>
  <c r="O23" i="5"/>
  <c r="J57" i="5"/>
  <c r="O57" i="5" l="1"/>
  <c r="I42" i="3" l="1"/>
  <c r="F57" i="3" l="1"/>
  <c r="E57" i="3"/>
  <c r="D57" i="3"/>
  <c r="C57" i="3"/>
  <c r="I34" i="3"/>
  <c r="T54" i="3"/>
  <c r="Q54" i="3"/>
  <c r="R54" i="3"/>
  <c r="S54" i="3"/>
  <c r="P54" i="3"/>
  <c r="O54" i="3"/>
  <c r="M54" i="3"/>
  <c r="L54" i="3"/>
  <c r="K54" i="3"/>
  <c r="J54" i="3"/>
  <c r="G54" i="3"/>
  <c r="H43" i="3"/>
  <c r="N43" i="3" s="1"/>
  <c r="M23" i="3"/>
  <c r="L23" i="3"/>
  <c r="J23" i="3"/>
  <c r="O23" i="3"/>
  <c r="Q23" i="3"/>
  <c r="R23" i="3"/>
  <c r="S23" i="3"/>
  <c r="P23" i="3"/>
  <c r="T23" i="3"/>
  <c r="K23" i="3"/>
  <c r="G23" i="3"/>
  <c r="H50" i="3"/>
  <c r="U50" i="3" l="1"/>
  <c r="N50" i="3"/>
  <c r="U62" i="3" l="1"/>
  <c r="G48" i="3"/>
  <c r="G57" i="3" s="1"/>
  <c r="H55" i="3" l="1"/>
  <c r="M48" i="3"/>
  <c r="M57" i="3" s="1"/>
  <c r="H42" i="3" l="1"/>
  <c r="N42" i="3" s="1"/>
  <c r="I29" i="3"/>
  <c r="O48" i="3"/>
  <c r="O57" i="3" s="1"/>
  <c r="Y57" i="3"/>
  <c r="Z57" i="3"/>
  <c r="AA57" i="3"/>
  <c r="AB57" i="3"/>
  <c r="AC57" i="3"/>
  <c r="X57" i="3"/>
  <c r="I22" i="3"/>
  <c r="H22" i="3"/>
  <c r="I16" i="3"/>
  <c r="H16" i="3"/>
  <c r="I20" i="3"/>
  <c r="H20" i="3"/>
  <c r="I18" i="3"/>
  <c r="H18" i="3"/>
  <c r="I17" i="3"/>
  <c r="H17" i="3"/>
  <c r="U42" i="3" l="1"/>
  <c r="N17" i="3"/>
  <c r="N18" i="3"/>
  <c r="U17" i="3"/>
  <c r="U20" i="3"/>
  <c r="U22" i="3"/>
  <c r="N22" i="3"/>
  <c r="U16" i="3"/>
  <c r="N16" i="3"/>
  <c r="N20" i="3"/>
  <c r="U18" i="3"/>
  <c r="BH34" i="1"/>
  <c r="BG34" i="1"/>
  <c r="BF34" i="1"/>
  <c r="BE34" i="1"/>
  <c r="BD34" i="1"/>
  <c r="BC34" i="1"/>
  <c r="BI33" i="1"/>
  <c r="BI32" i="1"/>
  <c r="BI31" i="1"/>
  <c r="BI34" i="1" l="1"/>
  <c r="H29" i="3"/>
  <c r="N29" i="3" s="1"/>
  <c r="T48" i="3"/>
  <c r="T57" i="3" s="1"/>
  <c r="S48" i="3"/>
  <c r="S57" i="3" s="1"/>
  <c r="R48" i="3"/>
  <c r="R57" i="3" s="1"/>
  <c r="Q48" i="3"/>
  <c r="Q57" i="3" s="1"/>
  <c r="P48" i="3"/>
  <c r="P57" i="3" s="1"/>
  <c r="L48" i="3"/>
  <c r="K48" i="3"/>
  <c r="J48" i="3"/>
  <c r="H53" i="3"/>
  <c r="H51" i="3"/>
  <c r="H52" i="3"/>
  <c r="H40" i="3"/>
  <c r="N40" i="3" s="1"/>
  <c r="I37" i="3"/>
  <c r="H37" i="3"/>
  <c r="I36" i="3"/>
  <c r="H36" i="3"/>
  <c r="N36" i="3" s="1"/>
  <c r="I41" i="3"/>
  <c r="H41" i="3"/>
  <c r="N41" i="3" s="1"/>
  <c r="H39" i="3"/>
  <c r="N39" i="3" s="1"/>
  <c r="I33" i="3"/>
  <c r="H33" i="3"/>
  <c r="N33" i="3" s="1"/>
  <c r="I32" i="3"/>
  <c r="H32" i="3"/>
  <c r="I38" i="3"/>
  <c r="H38" i="3"/>
  <c r="N38" i="3" s="1"/>
  <c r="H34" i="3"/>
  <c r="N34" i="3" s="1"/>
  <c r="I31" i="3"/>
  <c r="H31" i="3"/>
  <c r="N31" i="3" s="1"/>
  <c r="I30" i="3"/>
  <c r="H30" i="3"/>
  <c r="N30" i="3" s="1"/>
  <c r="I35" i="3"/>
  <c r="H35" i="3"/>
  <c r="N35" i="3" s="1"/>
  <c r="I28" i="3"/>
  <c r="H28" i="3"/>
  <c r="N28" i="3" s="1"/>
  <c r="I27" i="3"/>
  <c r="H27" i="3"/>
  <c r="N27" i="3" s="1"/>
  <c r="I26" i="3"/>
  <c r="H26" i="3"/>
  <c r="N26" i="3" s="1"/>
  <c r="I21" i="3"/>
  <c r="H21" i="3"/>
  <c r="I19" i="3"/>
  <c r="H19" i="3"/>
  <c r="I15" i="3"/>
  <c r="H15" i="3"/>
  <c r="I14" i="3"/>
  <c r="H14" i="3"/>
  <c r="I13" i="3"/>
  <c r="H13" i="3"/>
  <c r="I12" i="3"/>
  <c r="H12" i="3"/>
  <c r="N12" i="3" s="1"/>
  <c r="N37" i="3" l="1"/>
  <c r="N32" i="3"/>
  <c r="I48" i="3"/>
  <c r="I54" i="3"/>
  <c r="H54" i="3"/>
  <c r="N14" i="3"/>
  <c r="U36" i="3"/>
  <c r="U41" i="3"/>
  <c r="U39" i="3"/>
  <c r="U51" i="3"/>
  <c r="N13" i="3"/>
  <c r="N15" i="3"/>
  <c r="N21" i="3"/>
  <c r="U29" i="3"/>
  <c r="U40" i="3"/>
  <c r="U38" i="3"/>
  <c r="U26" i="3"/>
  <c r="U37" i="3" l="1"/>
  <c r="U30" i="3" l="1"/>
  <c r="U33" i="3" l="1"/>
  <c r="U27" i="3"/>
  <c r="U28" i="3"/>
  <c r="U34" i="3"/>
  <c r="U61" i="3" l="1"/>
  <c r="U60" i="3"/>
  <c r="U59" i="3"/>
  <c r="U58" i="3"/>
  <c r="H47" i="3"/>
  <c r="N47" i="3" s="1"/>
  <c r="H46" i="3"/>
  <c r="N46" i="3" s="1"/>
  <c r="H45" i="3"/>
  <c r="N45" i="3" s="1"/>
  <c r="H44" i="3"/>
  <c r="N44" i="3" s="1"/>
  <c r="U35" i="3"/>
  <c r="U32" i="3"/>
  <c r="I11" i="3"/>
  <c r="I23" i="3" s="1"/>
  <c r="I57" i="3" s="1"/>
  <c r="H11" i="3"/>
  <c r="H23" i="3" s="1"/>
  <c r="B8" i="3"/>
  <c r="C8" i="3" s="1"/>
  <c r="D8" i="3" s="1"/>
  <c r="E8" i="3" s="1"/>
  <c r="F8" i="3" s="1"/>
  <c r="G8" i="3" s="1"/>
  <c r="H8" i="3" s="1"/>
  <c r="I8" i="3" s="1"/>
  <c r="J8" i="3" s="1"/>
  <c r="K8" i="3" s="1"/>
  <c r="M8" i="3" s="1"/>
  <c r="O8" i="3" s="1"/>
  <c r="P8" i="3" s="1"/>
  <c r="Q8" i="3" s="1"/>
  <c r="P5" i="3"/>
  <c r="Q5" i="3" s="1"/>
  <c r="U11" i="3" l="1"/>
  <c r="N48" i="3"/>
  <c r="H48" i="3"/>
  <c r="H57" i="3" s="1"/>
  <c r="U52" i="3"/>
  <c r="U21" i="3"/>
  <c r="U12" i="3"/>
  <c r="U13" i="3"/>
  <c r="N52" i="3"/>
  <c r="U53" i="3"/>
  <c r="N19" i="3"/>
  <c r="U19" i="3"/>
  <c r="U15" i="3"/>
  <c r="N11" i="3"/>
  <c r="U14" i="3"/>
  <c r="U31" i="3"/>
  <c r="N51" i="3"/>
  <c r="N53" i="3"/>
  <c r="N23" i="3" l="1"/>
  <c r="N54" i="3"/>
  <c r="N57" i="3" s="1"/>
  <c r="U57" i="3" l="1"/>
</calcChain>
</file>

<file path=xl/sharedStrings.xml><?xml version="1.0" encoding="utf-8"?>
<sst xmlns="http://schemas.openxmlformats.org/spreadsheetml/2006/main" count="1105" uniqueCount="258">
  <si>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</si>
  <si>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</si>
  <si>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</si>
  <si>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</si>
  <si>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</si>
  <si>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</si>
  <si>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</si>
  <si>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</si>
  <si>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</si>
  <si>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</si>
  <si>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</si>
  <si>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</si>
  <si>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</si>
  <si>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</si>
  <si>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</si>
  <si>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</si>
  <si>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</si>
  <si>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</si>
  <si>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</si>
  <si>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</si>
  <si>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</si>
  <si>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</si>
  <si>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</si>
  <si>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П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</si>
  <si>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</si>
  <si>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</si>
  <si>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</si>
  <si>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</si>
  <si>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</si>
  <si>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</si>
  <si>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Канікули</t>
  </si>
  <si>
    <t>Назва
 практики</t>
  </si>
  <si>
    <t>Семестр</t>
  </si>
  <si>
    <t>Тижні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</si>
  <si>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</si>
  <si>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</si>
  <si>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</si>
  <si>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</si>
  <si>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</si>
  <si>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</si>
  <si>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</si>
  <si>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</si>
  <si>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</si>
  <si>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</si>
  <si>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</si>
  <si>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</si>
  <si>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</si>
  <si>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</si>
  <si>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</si>
  <si>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</si>
  <si>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</si>
  <si>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</si>
  <si>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</si>
  <si>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</si>
  <si>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</si>
  <si>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</si>
  <si>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</si>
  <si>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</si>
  <si>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</si>
  <si>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</si>
  <si>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</si>
  <si>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</si>
  <si>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</si>
  <si>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</si>
  <si>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</si>
  <si>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</si>
  <si>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ОК 1.6</t>
  </si>
  <si>
    <t>ОК 1.7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</si>
  <si>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</si>
  <si>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</si>
  <si>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</si>
  <si>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</si>
  <si>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</si>
  <si>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</si>
  <si>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</si>
  <si>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</si>
  <si>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</si>
  <si>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</si>
  <si>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</si>
  <si>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ПР 1</t>
  </si>
  <si>
    <t>ПР 2</t>
  </si>
  <si>
    <t>Кількість екзаменів</t>
  </si>
  <si>
    <t>Кількість курсових проєктів</t>
  </si>
  <si>
    <t>Кількість курсових робіт</t>
  </si>
  <si>
    <t>ПОГОДЖЕНО</t>
  </si>
  <si>
    <t>ОК 1.8</t>
  </si>
  <si>
    <t>ОК 1.9</t>
  </si>
  <si>
    <t>Права людини та верховенство права в сучасних реаліях</t>
  </si>
  <si>
    <t>ОК 1.10</t>
  </si>
  <si>
    <t>Фізична культура (Фізичне виховання. Основи здорового способу життя. Психологія стресу і стресостійкості особистості)</t>
  </si>
  <si>
    <t>ОК 1.11</t>
  </si>
  <si>
    <t>Охорона праці, безпека життєдіяльності та цивільний захист</t>
  </si>
  <si>
    <t>Начальник відділу методичної роботи</t>
  </si>
  <si>
    <t>______________ Вікторія БАУЛА</t>
  </si>
  <si>
    <t>Тернопільський фаховий коледж</t>
  </si>
  <si>
    <t>__________ Петро ТАЛАНЧУК</t>
  </si>
  <si>
    <t>І</t>
  </si>
  <si>
    <t xml:space="preserve">Т </t>
  </si>
  <si>
    <t xml:space="preserve">С </t>
  </si>
  <si>
    <t xml:space="preserve">К </t>
  </si>
  <si>
    <t xml:space="preserve">П </t>
  </si>
  <si>
    <t>ІІ</t>
  </si>
  <si>
    <t>ІІІ</t>
  </si>
  <si>
    <t>Д</t>
  </si>
  <si>
    <t>З</t>
  </si>
  <si>
    <r>
      <t>ПОЗНАЧЕННЯ:</t>
    </r>
    <r>
      <rPr>
        <sz val="8"/>
        <rFont val="Times New Roman"/>
        <family val="1"/>
        <charset val="204"/>
      </rPr>
      <t xml:space="preserve"> </t>
    </r>
  </si>
  <si>
    <t xml:space="preserve">– теоретичне навчання; </t>
  </si>
  <si>
    <t xml:space="preserve">– екзаменаційна сесія; </t>
  </si>
  <si>
    <t xml:space="preserve">– практика; </t>
  </si>
  <si>
    <t xml:space="preserve">– канікули; </t>
  </si>
  <si>
    <t xml:space="preserve">– підготовка кваліфікаційної
роботи; </t>
  </si>
  <si>
    <t>– захист кваліфікаційної роботи</t>
  </si>
  <si>
    <t>Виконання дипломного проєкту 
(роботи)</t>
  </si>
  <si>
    <t>Форма атестації  (іспит, дипломний проєкт (робота))</t>
  </si>
  <si>
    <t xml:space="preserve">Навчальна </t>
  </si>
  <si>
    <t>Назва навачальної дисципліни</t>
  </si>
  <si>
    <t>Захист кваліфікаційної роботи</t>
  </si>
  <si>
    <t>Іноземна мова (за професійним спрямуванням)</t>
  </si>
  <si>
    <t>IІ курс</t>
  </si>
  <si>
    <t>5 сем</t>
  </si>
  <si>
    <t>6 сем</t>
  </si>
  <si>
    <t xml:space="preserve"> </t>
  </si>
  <si>
    <t xml:space="preserve">ІІ. ЦИКЛ ПРОФЕСІЙНОЇ ПІДГОТОВКИ </t>
  </si>
  <si>
    <t>ОК 2.12</t>
  </si>
  <si>
    <t>ОК 2.13</t>
  </si>
  <si>
    <t xml:space="preserve">Навчальна практика </t>
  </si>
  <si>
    <t>ПР 3</t>
  </si>
  <si>
    <t>IІІ курс</t>
  </si>
  <si>
    <t>ОК 1.12</t>
  </si>
  <si>
    <t>Рисунок</t>
  </si>
  <si>
    <t>Основи композиції та формоутворення</t>
  </si>
  <si>
    <t>Живопис</t>
  </si>
  <si>
    <t>ОК 2.14</t>
  </si>
  <si>
    <t>______________ Неля СУХОРУКОВА</t>
  </si>
  <si>
    <t xml:space="preserve">Макетування і моделювання </t>
  </si>
  <si>
    <t>ОК 2.15</t>
  </si>
  <si>
    <t>ОК 2.16</t>
  </si>
  <si>
    <t>Кваліфікаційна робота</t>
  </si>
  <si>
    <t>Навчальна (ознайомча)</t>
  </si>
  <si>
    <t xml:space="preserve">Навчальна (ознайомча) практика </t>
  </si>
  <si>
    <t>Кількість заліків</t>
  </si>
  <si>
    <t>V. ПЛАН ОСВІТНЬОГО ПРОЦЕСУ</t>
  </si>
  <si>
    <t>Навчальна (за фахом)</t>
  </si>
  <si>
    <t>Професійна кваліфікація _______________________________</t>
  </si>
  <si>
    <t>Атестація здобувачів ФПО</t>
  </si>
  <si>
    <t>Всього тижнів у навчальному році</t>
  </si>
  <si>
    <t>Цифрові інструменти дизайну інтер'єру</t>
  </si>
  <si>
    <t>Цифрові інструменти графічного дизайну</t>
  </si>
  <si>
    <t>Історія мистецтва та дизайну</t>
  </si>
  <si>
    <t>Технології створення об'єктів графічного дизайну</t>
  </si>
  <si>
    <t>Технології створення об'єктів дизайну інтер'єру</t>
  </si>
  <si>
    <t>Правове забезпечення дизайнерської діяльності та авторське право</t>
  </si>
  <si>
    <t>___________ Світлана НЕСТЕРЕНКО</t>
  </si>
  <si>
    <t>______________ Олександр ГУМЕНЮК</t>
  </si>
  <si>
    <t>від 30 квітня 2026 р.</t>
  </si>
  <si>
    <t>протокол № 2</t>
  </si>
  <si>
    <t>Іноземна мова</t>
  </si>
  <si>
    <t>Основи національного спротиву</t>
  </si>
  <si>
    <t>Вступ до фаху</t>
  </si>
  <si>
    <t>Основи нарисної геометрії та перспективи</t>
  </si>
  <si>
    <t>Матеріалознавство в дизайні</t>
  </si>
  <si>
    <t>ОК 2.17</t>
  </si>
  <si>
    <t>Екологія та екологічна етика</t>
  </si>
  <si>
    <t>Інклюзивне суспільство</t>
  </si>
  <si>
    <t>Заклад вищої освіти</t>
  </si>
  <si>
    <t xml:space="preserve">                                   циклова комісія візуальних та соціальних комунікацій</t>
  </si>
  <si>
    <t>ЗАТВЕРДЖЕНО:</t>
  </si>
  <si>
    <t>ЗАТВЕРДЖУЮ:</t>
  </si>
  <si>
    <t xml:space="preserve">                                                       Н А В Ч А Л Ь Н И Й    П Л А Н</t>
  </si>
  <si>
    <r>
      <t xml:space="preserve">                                     підготовки </t>
    </r>
    <r>
      <rPr>
        <b/>
        <u/>
        <sz val="12"/>
        <rFont val="Times New Roman"/>
        <family val="1"/>
        <charset val="204"/>
      </rPr>
      <t>фахового молодшого бакалавра</t>
    </r>
  </si>
  <si>
    <t xml:space="preserve">                                                     (рівень фахової передвищої освіти)</t>
  </si>
  <si>
    <t xml:space="preserve">                                                       освітньо-професійна програма</t>
  </si>
  <si>
    <r>
      <t xml:space="preserve">Галузь знань: </t>
    </r>
    <r>
      <rPr>
        <b/>
        <sz val="10"/>
        <rFont val="Times New Roman"/>
        <family val="1"/>
        <charset val="204"/>
      </rPr>
      <t>B Культура, мистецтво та гуманітарні науки</t>
    </r>
  </si>
  <si>
    <r>
      <t xml:space="preserve">Спеціальність: </t>
    </r>
    <r>
      <rPr>
        <b/>
        <sz val="10"/>
        <rFont val="Times New Roman"/>
        <family val="1"/>
        <charset val="204"/>
      </rPr>
      <t>В2 Дизайн</t>
    </r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</si>
  <si>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денна</t>
    </r>
  </si>
  <si>
    <t>Спеціалізація ______________________</t>
  </si>
  <si>
    <r>
      <t>Рік вступу:</t>
    </r>
    <r>
      <rPr>
        <b/>
        <sz val="10"/>
        <rFont val="Times New Roman"/>
        <family val="1"/>
        <charset val="204"/>
      </rPr>
      <t xml:space="preserve"> 2026-2027 н.р.</t>
    </r>
  </si>
  <si>
    <r>
      <t xml:space="preserve">Освітньо-професійний ступінь: </t>
    </r>
    <r>
      <rPr>
        <b/>
        <sz val="10"/>
        <rFont val="Times New Roman"/>
        <family val="1"/>
        <charset val="204"/>
      </rPr>
      <t>фаховий молодший бакалавр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</si>
  <si>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фаховий молодший бакалавр з дизайну</t>
    </r>
  </si>
  <si>
    <r>
      <t>Термін навчання: 2</t>
    </r>
    <r>
      <rPr>
        <b/>
        <sz val="10"/>
        <rFont val="Times New Roman"/>
        <family val="1"/>
        <charset val="204"/>
      </rPr>
      <t xml:space="preserve"> роки 10 місяців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</si>
  <si>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повної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загальної середньої освіти</t>
    </r>
  </si>
  <si>
    <t xml:space="preserve">                                                                           І . ГРАФІК ОСВІТНЬОГО ПРОЦЕСУ</t>
  </si>
  <si>
    <t xml:space="preserve">                Дизайн</t>
  </si>
  <si>
    <t xml:space="preserve">               Design</t>
  </si>
  <si>
    <t xml:space="preserve">              ID 75510</t>
  </si>
  <si>
    <t>Разом</t>
  </si>
  <si>
    <t>Код освітнього компонента</t>
  </si>
  <si>
    <t>проєкти</t>
  </si>
  <si>
    <r>
      <t xml:space="preserve">підготовка до екзамену </t>
    </r>
    <r>
      <rPr>
        <b/>
        <sz val="8"/>
        <rFont val="Times New Roman"/>
        <family val="1"/>
        <charset val="204"/>
      </rPr>
      <t>(1 кредит ЄКТС із годин на с.р.)</t>
    </r>
  </si>
  <si>
    <t>"23" квітня 2026 року</t>
  </si>
  <si>
    <t>"16" квітня 2026 року</t>
  </si>
  <si>
    <t>"17" березня 2026 року</t>
  </si>
  <si>
    <t>"10" березня 2026 року</t>
  </si>
  <si>
    <t>VI. ПЕРЕЛІК НЕОБХІДНИХ КАБІНЕТІВ, ЛАБОРАТОРІЙ, МАЙСТЕРЕНЬ</t>
  </si>
  <si>
    <t>№</t>
  </si>
  <si>
    <t>Кабінети</t>
  </si>
  <si>
    <t>Лабораторії</t>
  </si>
  <si>
    <t>Майстерні</t>
  </si>
  <si>
    <t xml:space="preserve">____________Октябрина ЧЕМАКІНА </t>
  </si>
  <si>
    <t>комп'ютерна</t>
  </si>
  <si>
    <t>рисунку та живопису</t>
  </si>
  <si>
    <t>природничих та суспільних дисциплін</t>
  </si>
  <si>
    <t>мистецьких дисциплін</t>
  </si>
  <si>
    <t>ЗАГАЛЬНА КІЛЬКІСТЬ ГОДИН</t>
  </si>
  <si>
    <t>Проректор з освітньої діяльності</t>
  </si>
  <si>
    <t>Голова Науково-методичного об'єднання з дизайну</t>
  </si>
  <si>
    <t>Директор Тернопільського фахового коледжу</t>
  </si>
  <si>
    <t>Голова циклової комісії візуальних та соціальних комунікацій</t>
  </si>
  <si>
    <t>Сучасні світові тенденції в дизайні</t>
  </si>
  <si>
    <t>Управління якістю в дизайні та професійна комунікація</t>
  </si>
  <si>
    <t>Професійне просування та креативне підприємництво в дизайні</t>
  </si>
  <si>
    <t>30 квітня 2026 р.</t>
  </si>
  <si>
    <t>Основи навчання, наукового пошуку та академічної доброчесності</t>
  </si>
  <si>
    <t>Дизайн проєкт</t>
  </si>
  <si>
    <t>Навчальна (за фахом) практика</t>
  </si>
  <si>
    <t>Всього ОК за циклом загальної підготовки</t>
  </si>
  <si>
    <t>2.1. Обов'язкові компоненти освітньо-професійної програми</t>
  </si>
  <si>
    <t>1.1. Обов’язкові компоненти освітньо-професійної програми</t>
  </si>
  <si>
    <t>Всього ОК за циклом професійної підготовки</t>
  </si>
  <si>
    <t>ВК 3.1</t>
  </si>
  <si>
    <t>ВК 3.2</t>
  </si>
  <si>
    <t>ВК 3.3</t>
  </si>
  <si>
    <t>ВК 3.4</t>
  </si>
  <si>
    <t>Всього ВК</t>
  </si>
  <si>
    <t>Курсовий проєкт з освітньої компоненти "Дизайн проєкт"</t>
  </si>
  <si>
    <t>КП 1</t>
  </si>
  <si>
    <t>Частка вибіркових компонент у загальному обсязі освітньої програми, %</t>
  </si>
  <si>
    <t>Вибіркові компоненти освітньої програми</t>
  </si>
  <si>
    <t>ІІІ. ВИБІРКОВІ КОМПОНЕНТИ ОСВІТНЬОЇ ПРОГРАМИ</t>
  </si>
  <si>
    <t>НАЗВА ОСВІТНІХ КОМПОНЕНТІВ</t>
  </si>
  <si>
    <t>60*</t>
  </si>
  <si>
    <t>проводяться на полігоні</t>
  </si>
  <si>
    <r>
      <t>Форма здобуття фахової передвищої освіти:</t>
    </r>
    <r>
      <rPr>
        <b/>
        <sz val="10"/>
        <rFont val="Times New Roman"/>
        <family val="1"/>
        <charset val="204"/>
      </rPr>
      <t xml:space="preserve"> заочна</t>
    </r>
  </si>
  <si>
    <t>Екзамена-ційна сесія/Теоретичне навчання</t>
  </si>
  <si>
    <t>Захист дипломного проєкту</t>
  </si>
  <si>
    <t>Усього</t>
  </si>
  <si>
    <t>СТ</t>
  </si>
  <si>
    <t>К</t>
  </si>
  <si>
    <t>I</t>
  </si>
  <si>
    <t>II</t>
  </si>
  <si>
    <t>ІII</t>
  </si>
  <si>
    <t>всього ДФН</t>
  </si>
  <si>
    <t>всього ЗФН</t>
  </si>
  <si>
    <t>ЗФН має бути годин (25% від дфн)</t>
  </si>
  <si>
    <t>ДФН</t>
  </si>
  <si>
    <t>ЗФН</t>
  </si>
  <si>
    <t xml:space="preserve">Навчальна (за фахом) практика </t>
  </si>
  <si>
    <t>ІІІ.  ВИБІРКОВІ КОМПОНЕНТИ ОСВІТНЬОЇ ПРОГРАМИ</t>
  </si>
  <si>
    <t>Всього за циклом професійної підготовки</t>
  </si>
  <si>
    <r>
      <t xml:space="preserve">Форма здобуття фахової передвищої освіти: </t>
    </r>
    <r>
      <rPr>
        <b/>
        <sz val="10"/>
        <rFont val="Times New Roman"/>
        <family val="1"/>
        <charset val="204"/>
      </rPr>
      <t>дуальна</t>
    </r>
  </si>
  <si>
    <t>Навчання на підприємстві</t>
  </si>
  <si>
    <t>Підготовка дипломного проєкту</t>
  </si>
  <si>
    <t>НП</t>
  </si>
  <si>
    <t xml:space="preserve">– навчання на підприємстві; </t>
  </si>
  <si>
    <t>всього ДуальнаФН</t>
  </si>
  <si>
    <t>ДуальнаФН має бути годин (40-75% від дфн)</t>
  </si>
  <si>
    <t>ДуальнаФН</t>
  </si>
  <si>
    <t>Всього за ВК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</si>
</sst>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5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6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4" fillId="0" borderId="0"/>
  </cellStyleXfs>
  <cellXfs count="68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0" fillId="0" borderId="0" xfId="0" applyFont="1"/>
    <xf numFmtId="0" fontId="6" fillId="0" borderId="20" xfId="0" applyFont="1" applyBorder="1" applyAlignment="1">
      <alignment horizontal="centerContinuous"/>
    </xf>
    <xf numFmtId="0" fontId="3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/>
    </xf>
    <xf numFmtId="0" fontId="3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1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1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50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165" fontId="18" fillId="0" borderId="32" xfId="1" applyNumberFormat="1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41" xfId="0" applyFont="1" applyBorder="1" applyAlignment="1">
      <alignment horizontal="centerContinuous" vertical="center" wrapText="1"/>
    </xf>
    <xf numFmtId="0" fontId="23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9" fontId="5" fillId="0" borderId="0" xfId="1" applyFont="1" applyFill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4" fillId="0" borderId="40" xfId="0" applyFont="1" applyBorder="1" applyAlignment="1">
      <alignment horizontal="center" vertical="center"/>
    </xf>
    <xf numFmtId="1" fontId="25" fillId="0" borderId="0" xfId="0" applyNumberFormat="1" applyFont="1" applyFill="1" applyAlignment="1">
      <alignment vertical="center"/>
    </xf>
    <xf numFmtId="1" fontId="5" fillId="0" borderId="0" xfId="1" applyNumberFormat="1" applyFont="1" applyFill="1" applyAlignment="1">
      <alignment vertical="center"/>
    </xf>
    <xf numFmtId="1" fontId="13" fillId="0" borderId="35" xfId="0" applyNumberFormat="1" applyFont="1" applyBorder="1" applyAlignment="1">
      <alignment horizontal="center" vertical="center"/>
    </xf>
    <xf numFmtId="1" fontId="13" fillId="0" borderId="44" xfId="0" applyNumberFormat="1" applyFont="1" applyBorder="1" applyAlignment="1">
      <alignment horizontal="center" vertical="center"/>
    </xf>
    <xf numFmtId="1" fontId="13" fillId="0" borderId="45" xfId="0" applyNumberFormat="1" applyFont="1" applyBorder="1" applyAlignment="1">
      <alignment horizontal="center" vertical="center"/>
    </xf>
    <xf numFmtId="0" fontId="4" fillId="0" borderId="59" xfId="4" applyFont="1" applyFill="1" applyBorder="1" applyAlignment="1">
      <alignment horizontal="centerContinuous"/>
    </xf>
    <xf numFmtId="0" fontId="4" fillId="0" borderId="57" xfId="4" applyFont="1" applyFill="1" applyBorder="1" applyAlignment="1">
      <alignment horizontal="centerContinuous"/>
    </xf>
    <xf numFmtId="0" fontId="4" fillId="0" borderId="33" xfId="4" applyFont="1" applyFill="1" applyBorder="1" applyAlignment="1">
      <alignment horizontal="centerContinuous"/>
    </xf>
    <xf numFmtId="0" fontId="4" fillId="0" borderId="32" xfId="4" applyFont="1" applyFill="1" applyBorder="1" applyAlignment="1">
      <alignment horizontal="centerContinuous"/>
    </xf>
    <xf numFmtId="0" fontId="4" fillId="0" borderId="55" xfId="4" applyFont="1" applyFill="1" applyBorder="1" applyAlignment="1">
      <alignment horizontal="centerContinuous"/>
    </xf>
    <xf numFmtId="0" fontId="4" fillId="0" borderId="30" xfId="4" applyFont="1" applyFill="1" applyBorder="1" applyAlignment="1">
      <alignment horizontal="centerContinuous"/>
    </xf>
    <xf numFmtId="0" fontId="4" fillId="0" borderId="57" xfId="4" applyFont="1" applyFill="1" applyBorder="1" applyAlignment="1">
      <alignment horizontal="center"/>
    </xf>
    <xf numFmtId="0" fontId="4" fillId="0" borderId="31" xfId="4" applyFont="1" applyFill="1" applyBorder="1" applyAlignment="1">
      <alignment horizontal="centerContinuous"/>
    </xf>
    <xf numFmtId="0" fontId="3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0" xfId="4" applyFont="1" applyFill="1" applyBorder="1" applyAlignment="1">
      <alignment horizontal="center"/>
    </xf>
    <xf numFmtId="0" fontId="3" fillId="4" borderId="15" xfId="4" applyFont="1" applyFill="1" applyBorder="1" applyAlignment="1">
      <alignment horizontal="center" vertical="center"/>
    </xf>
    <xf numFmtId="0" fontId="3" fillId="4" borderId="16" xfId="4" applyFont="1" applyFill="1" applyBorder="1" applyAlignment="1">
      <alignment horizontal="center" vertical="center"/>
    </xf>
    <xf numFmtId="0" fontId="3" fillId="4" borderId="65" xfId="4" applyFont="1" applyFill="1" applyBorder="1" applyAlignment="1">
      <alignment horizontal="center" vertical="center"/>
    </xf>
    <xf numFmtId="0" fontId="3" fillId="4" borderId="17" xfId="4" applyFont="1" applyFill="1" applyBorder="1" applyAlignment="1">
      <alignment horizontal="center" vertical="center"/>
    </xf>
    <xf numFmtId="0" fontId="3" fillId="4" borderId="1" xfId="4" applyFont="1" applyFill="1" applyBorder="1" applyAlignment="1">
      <alignment horizontal="center" vertical="center"/>
    </xf>
    <xf numFmtId="0" fontId="3" fillId="4" borderId="18" xfId="4" applyFont="1" applyFill="1" applyBorder="1" applyAlignment="1">
      <alignment horizontal="center" vertical="center"/>
    </xf>
    <xf numFmtId="0" fontId="3" fillId="4" borderId="29" xfId="4" applyFont="1" applyFill="1" applyBorder="1" applyAlignment="1">
      <alignment horizontal="center" vertical="center"/>
    </xf>
    <xf numFmtId="0" fontId="3" fillId="4" borderId="6" xfId="4" applyFont="1" applyFill="1" applyBorder="1" applyAlignment="1">
      <alignment horizontal="center" vertical="center"/>
    </xf>
    <xf numFmtId="0" fontId="3" fillId="4" borderId="27" xfId="4" applyFont="1" applyFill="1" applyBorder="1" applyAlignment="1">
      <alignment horizontal="center" vertical="center"/>
    </xf>
    <xf numFmtId="0" fontId="3" fillId="4" borderId="7" xfId="4" applyFont="1" applyFill="1" applyBorder="1" applyAlignment="1">
      <alignment horizontal="center" vertical="center"/>
    </xf>
    <xf numFmtId="0" fontId="3" fillId="4" borderId="5" xfId="4" applyFont="1" applyFill="1" applyBorder="1" applyAlignment="1">
      <alignment horizontal="center" vertical="center"/>
    </xf>
    <xf numFmtId="0" fontId="3" fillId="4" borderId="66" xfId="4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8" fillId="0" borderId="12" xfId="0" applyFont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textRotation="90" wrapText="1"/>
    </xf>
    <xf numFmtId="0" fontId="3" fillId="4" borderId="2" xfId="4" applyFont="1" applyFill="1" applyBorder="1" applyAlignment="1">
      <alignment horizontal="center" vertical="center"/>
    </xf>
    <xf numFmtId="0" fontId="3" fillId="4" borderId="28" xfId="4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2" applyFont="1" applyFill="1" applyAlignment="1">
      <alignment wrapText="1"/>
    </xf>
    <xf numFmtId="0" fontId="29" fillId="0" borderId="0" xfId="2" applyFont="1" applyFill="1" applyAlignment="1">
      <alignment vertical="center"/>
    </xf>
    <xf numFmtId="0" fontId="5" fillId="0" borderId="0" xfId="2" applyFont="1" applyFill="1" applyAlignment="1">
      <alignment wrapText="1"/>
    </xf>
    <xf numFmtId="0" fontId="4" fillId="0" borderId="0" xfId="2" applyFont="1" applyFill="1"/>
    <xf numFmtId="0" fontId="9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vertical="center" wrapText="1"/>
    </xf>
    <xf numFmtId="0" fontId="6" fillId="0" borderId="0" xfId="2" applyFont="1" applyFill="1" applyBorder="1" applyAlignment="1">
      <alignment vertical="top" wrapText="1"/>
    </xf>
    <xf numFmtId="0" fontId="11" fillId="0" borderId="0" xfId="0" applyFont="1" applyFill="1" applyAlignment="1">
      <alignment vertical="center"/>
    </xf>
    <xf numFmtId="0" fontId="6" fillId="0" borderId="63" xfId="0" applyFont="1" applyBorder="1" applyAlignment="1">
      <alignment horizontal="centerContinuous"/>
    </xf>
    <xf numFmtId="0" fontId="3" fillId="0" borderId="5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/>
    </xf>
    <xf numFmtId="0" fontId="4" fillId="0" borderId="55" xfId="0" applyFont="1" applyFill="1" applyBorder="1" applyAlignment="1">
      <alignment horizontal="center"/>
    </xf>
    <xf numFmtId="0" fontId="28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32" fillId="0" borderId="0" xfId="0" applyFont="1" applyFill="1"/>
    <xf numFmtId="0" fontId="4" fillId="0" borderId="0" xfId="0" applyFont="1" applyFill="1" applyBorder="1" applyAlignment="1">
      <alignment vertical="center" textRotation="90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" fontId="7" fillId="0" borderId="45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Alignment="1">
      <alignment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26" fillId="0" borderId="0" xfId="0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" fontId="7" fillId="0" borderId="62" xfId="0" applyNumberFormat="1" applyFont="1" applyFill="1" applyBorder="1" applyAlignment="1">
      <alignment horizontal="center" vertical="center"/>
    </xf>
    <xf numFmtId="1" fontId="7" fillId="0" borderId="56" xfId="0" applyNumberFormat="1" applyFont="1" applyFill="1" applyBorder="1" applyAlignment="1">
      <alignment horizontal="center" vertical="center"/>
    </xf>
    <xf numFmtId="1" fontId="7" fillId="0" borderId="57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 applyAlignment="1">
      <alignment horizontal="center" vertical="center"/>
    </xf>
    <xf numFmtId="164" fontId="7" fillId="0" borderId="55" xfId="0" applyNumberFormat="1" applyFont="1" applyFill="1" applyBorder="1" applyAlignment="1">
      <alignment horizontal="center" vertical="center"/>
    </xf>
    <xf numFmtId="1" fontId="7" fillId="0" borderId="51" xfId="0" applyNumberFormat="1" applyFont="1" applyFill="1" applyBorder="1" applyAlignment="1">
      <alignment horizontal="center" vertical="center"/>
    </xf>
    <xf numFmtId="1" fontId="7" fillId="0" borderId="3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0" xfId="2" applyFont="1" applyFill="1" applyAlignment="1">
      <alignment wrapText="1"/>
    </xf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wrapText="1"/>
    </xf>
    <xf numFmtId="0" fontId="16" fillId="0" borderId="0" xfId="2" applyFont="1" applyFill="1" applyBorder="1" applyAlignment="1">
      <alignment horizontal="center" vertical="top" wrapText="1"/>
    </xf>
    <xf numFmtId="0" fontId="3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left" wrapText="1"/>
    </xf>
    <xf numFmtId="0" fontId="5" fillId="0" borderId="25" xfId="0" applyFont="1" applyFill="1" applyBorder="1" applyAlignment="1">
      <alignment vertical="center" wrapText="1"/>
    </xf>
    <xf numFmtId="0" fontId="42" fillId="0" borderId="0" xfId="0" applyFont="1" applyAlignment="1">
      <alignment vertical="center"/>
    </xf>
    <xf numFmtId="1" fontId="42" fillId="0" borderId="0" xfId="0" applyNumberFormat="1" applyFont="1" applyAlignment="1">
      <alignment vertical="center"/>
    </xf>
    <xf numFmtId="0" fontId="4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1" fontId="7" fillId="0" borderId="44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45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" fontId="3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" fontId="7" fillId="0" borderId="31" xfId="0" applyNumberFormat="1" applyFont="1" applyFill="1" applyBorder="1" applyAlignment="1">
      <alignment horizontal="center" vertical="center"/>
    </xf>
    <xf numFmtId="1" fontId="7" fillId="0" borderId="59" xfId="0" applyNumberFormat="1" applyFont="1" applyFill="1" applyBorder="1" applyAlignment="1">
      <alignment horizontal="center" vertical="center"/>
    </xf>
    <xf numFmtId="1" fontId="7" fillId="0" borderId="55" xfId="0" applyNumberFormat="1" applyFont="1" applyFill="1" applyBorder="1" applyAlignment="1">
      <alignment horizontal="center" vertical="center"/>
    </xf>
    <xf numFmtId="1" fontId="13" fillId="0" borderId="43" xfId="0" applyNumberFormat="1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/>
    </xf>
    <xf numFmtId="0" fontId="7" fillId="0" borderId="59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24" fillId="0" borderId="0" xfId="0" applyFont="1" applyFill="1" applyAlignment="1">
      <alignment wrapText="1"/>
    </xf>
    <xf numFmtId="1" fontId="24" fillId="0" borderId="0" xfId="0" applyNumberFormat="1" applyFont="1" applyFill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7" fillId="0" borderId="2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5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vertical="center" wrapText="1"/>
      <protection locked="0"/>
    </xf>
    <xf numFmtId="0" fontId="7" fillId="0" borderId="47" xfId="0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1" fontId="7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2" fontId="5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left" vertical="center" wrapText="1"/>
      <protection locked="0"/>
    </xf>
    <xf numFmtId="1" fontId="5" fillId="7" borderId="8" xfId="0" applyNumberFormat="1" applyFont="1" applyFill="1" applyBorder="1" applyAlignment="1">
      <alignment horizontal="center" vertical="center"/>
    </xf>
    <xf numFmtId="0" fontId="5" fillId="7" borderId="61" xfId="0" applyFont="1" applyFill="1" applyBorder="1" applyAlignment="1">
      <alignment horizontal="center" vertical="center"/>
    </xf>
    <xf numFmtId="0" fontId="5" fillId="7" borderId="21" xfId="0" applyFont="1" applyFill="1" applyBorder="1" applyAlignment="1">
      <alignment horizontal="center" vertical="center"/>
    </xf>
    <xf numFmtId="0" fontId="5" fillId="7" borderId="67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" fontId="5" fillId="8" borderId="9" xfId="0" applyNumberFormat="1" applyFont="1" applyFill="1" applyBorder="1" applyAlignment="1" applyProtection="1">
      <alignment horizontal="center" vertical="center"/>
      <protection locked="0"/>
    </xf>
    <xf numFmtId="1" fontId="5" fillId="8" borderId="22" xfId="0" applyNumberFormat="1" applyFont="1" applyFill="1" applyBorder="1" applyAlignment="1" applyProtection="1">
      <alignment horizontal="center" vertical="center"/>
      <protection locked="0"/>
    </xf>
    <xf numFmtId="0" fontId="5" fillId="8" borderId="61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67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27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1" fontId="5" fillId="5" borderId="54" xfId="0" applyNumberFormat="1" applyFont="1" applyFill="1" applyBorder="1" applyAlignment="1" applyProtection="1">
      <alignment horizontal="center" vertical="center"/>
      <protection locked="0"/>
    </xf>
    <xf numFmtId="1" fontId="5" fillId="5" borderId="13" xfId="0" applyNumberFormat="1" applyFont="1" applyFill="1" applyBorder="1" applyAlignment="1" applyProtection="1">
      <alignment horizontal="center" vertical="center"/>
      <protection locked="0"/>
    </xf>
    <xf numFmtId="1" fontId="5" fillId="5" borderId="19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5" borderId="19" xfId="0" applyFont="1" applyFill="1" applyBorder="1" applyAlignment="1">
      <alignment horizontal="center" vertical="center"/>
    </xf>
    <xf numFmtId="0" fontId="5" fillId="5" borderId="5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6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4" fillId="0" borderId="6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4" fillId="0" borderId="9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1" fontId="5" fillId="7" borderId="49" xfId="0" applyNumberFormat="1" applyFont="1" applyFill="1" applyBorder="1" applyAlignment="1">
      <alignment horizontal="center" vertical="center"/>
    </xf>
    <xf numFmtId="1" fontId="5" fillId="8" borderId="12" xfId="0" applyNumberFormat="1" applyFont="1" applyFill="1" applyBorder="1" applyAlignment="1" applyProtection="1">
      <alignment horizontal="center" vertical="center"/>
      <protection locked="0"/>
    </xf>
    <xf numFmtId="1" fontId="5" fillId="8" borderId="47" xfId="0" applyNumberFormat="1" applyFont="1" applyFill="1" applyBorder="1" applyAlignment="1" applyProtection="1">
      <alignment horizontal="center"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8" borderId="22" xfId="0" applyFont="1" applyFill="1" applyBorder="1" applyAlignment="1">
      <alignment horizontal="center" vertical="center"/>
    </xf>
    <xf numFmtId="1" fontId="13" fillId="0" borderId="53" xfId="0" applyNumberFormat="1" applyFont="1" applyBorder="1" applyAlignment="1">
      <alignment horizontal="center" vertical="center"/>
    </xf>
    <xf numFmtId="2" fontId="5" fillId="0" borderId="74" xfId="0" applyNumberFormat="1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>
      <alignment horizontal="center" vertical="center"/>
    </xf>
    <xf numFmtId="1" fontId="7" fillId="0" borderId="75" xfId="0" applyNumberFormat="1" applyFont="1" applyBorder="1" applyAlignment="1">
      <alignment horizontal="center" vertical="center"/>
    </xf>
    <xf numFmtId="1" fontId="5" fillId="7" borderId="74" xfId="0" applyNumberFormat="1" applyFont="1" applyFill="1" applyBorder="1" applyAlignment="1">
      <alignment horizontal="center" vertical="center"/>
    </xf>
    <xf numFmtId="1" fontId="5" fillId="8" borderId="38" xfId="0" applyNumberFormat="1" applyFont="1" applyFill="1" applyBorder="1" applyAlignment="1">
      <alignment horizontal="center" vertical="center"/>
    </xf>
    <xf numFmtId="1" fontId="5" fillId="8" borderId="60" xfId="0" applyNumberFormat="1" applyFont="1" applyFill="1" applyBorder="1" applyAlignment="1">
      <alignment horizontal="center" vertical="center"/>
    </xf>
    <xf numFmtId="1" fontId="5" fillId="5" borderId="74" xfId="0" applyNumberFormat="1" applyFont="1" applyFill="1" applyBorder="1" applyAlignment="1">
      <alignment horizontal="center" vertical="center"/>
    </xf>
    <xf numFmtId="1" fontId="5" fillId="5" borderId="60" xfId="0" applyNumberFormat="1" applyFont="1" applyFill="1" applyBorder="1" applyAlignment="1">
      <alignment horizontal="center" vertical="center"/>
    </xf>
    <xf numFmtId="1" fontId="5" fillId="0" borderId="74" xfId="0" applyNumberFormat="1" applyFont="1" applyBorder="1" applyAlignment="1">
      <alignment horizontal="center" vertical="center"/>
    </xf>
    <xf numFmtId="0" fontId="5" fillId="0" borderId="6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63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0" borderId="74" xfId="0" applyFont="1" applyFill="1" applyBorder="1" applyAlignment="1">
      <alignment horizontal="center"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5" fillId="8" borderId="5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28" fillId="0" borderId="72" xfId="0" applyFont="1" applyFill="1" applyBorder="1" applyAlignment="1">
      <alignment horizontal="center" vertical="center"/>
    </xf>
    <xf numFmtId="0" fontId="28" fillId="0" borderId="67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71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67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71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68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textRotation="90" wrapText="1"/>
    </xf>
    <xf numFmtId="0" fontId="32" fillId="0" borderId="18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0" fontId="39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textRotation="90"/>
    </xf>
    <xf numFmtId="0" fontId="4" fillId="0" borderId="17" xfId="0" applyFont="1" applyFill="1" applyBorder="1" applyAlignment="1">
      <alignment horizontal="center" vertical="center" textRotation="90"/>
    </xf>
    <xf numFmtId="0" fontId="31" fillId="0" borderId="17" xfId="0" applyFont="1" applyFill="1" applyBorder="1" applyAlignment="1">
      <alignment horizontal="center" vertical="center" textRotation="90" wrapText="1"/>
    </xf>
    <xf numFmtId="0" fontId="31" fillId="0" borderId="10" xfId="0" applyFont="1" applyFill="1" applyBorder="1" applyAlignment="1">
      <alignment horizontal="center" vertical="center" textRotation="90" wrapText="1"/>
    </xf>
    <xf numFmtId="0" fontId="31" fillId="0" borderId="7" xfId="0" applyFont="1" applyFill="1" applyBorder="1" applyAlignment="1">
      <alignment horizontal="center" vertical="center" textRotation="90" wrapText="1"/>
    </xf>
    <xf numFmtId="0" fontId="31" fillId="0" borderId="16" xfId="0" applyFont="1" applyFill="1" applyBorder="1" applyAlignment="1">
      <alignment horizontal="center" vertical="center" textRotation="90" wrapText="1"/>
    </xf>
    <xf numFmtId="0" fontId="31" fillId="0" borderId="9" xfId="0" applyFont="1" applyFill="1" applyBorder="1" applyAlignment="1">
      <alignment horizontal="center" vertical="center" textRotation="90" wrapText="1"/>
    </xf>
    <xf numFmtId="0" fontId="31" fillId="0" borderId="6" xfId="0" applyFont="1" applyFill="1" applyBorder="1" applyAlignment="1">
      <alignment horizontal="center" vertical="center" textRotation="90" wrapText="1"/>
    </xf>
    <xf numFmtId="0" fontId="31" fillId="0" borderId="16" xfId="0" applyFont="1" applyFill="1" applyBorder="1" applyAlignment="1">
      <alignment horizontal="center" vertical="center" textRotation="90"/>
    </xf>
    <xf numFmtId="0" fontId="31" fillId="0" borderId="9" xfId="0" applyFont="1" applyFill="1" applyBorder="1" applyAlignment="1">
      <alignment horizontal="center" vertical="center" textRotation="90"/>
    </xf>
    <xf numFmtId="0" fontId="31" fillId="0" borderId="6" xfId="0" applyFont="1" applyFill="1" applyBorder="1" applyAlignment="1">
      <alignment horizontal="center" vertical="center" textRotation="90"/>
    </xf>
    <xf numFmtId="0" fontId="3" fillId="0" borderId="34" xfId="4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 textRotation="90" wrapText="1"/>
    </xf>
    <xf numFmtId="0" fontId="9" fillId="0" borderId="19" xfId="0" applyFont="1" applyFill="1" applyBorder="1" applyAlignment="1">
      <alignment horizontal="center" vertical="center" textRotation="90" wrapText="1"/>
    </xf>
    <xf numFmtId="0" fontId="9" fillId="0" borderId="29" xfId="0" applyFont="1" applyFill="1" applyBorder="1" applyAlignment="1">
      <alignment horizontal="center" vertical="center" textRotation="90" wrapText="1"/>
    </xf>
    <xf numFmtId="0" fontId="32" fillId="0" borderId="31" xfId="0" applyFont="1" applyFill="1" applyBorder="1" applyAlignment="1">
      <alignment horizontal="center"/>
    </xf>
    <xf numFmtId="0" fontId="32" fillId="0" borderId="73" xfId="0" applyFont="1" applyFill="1" applyBorder="1" applyAlignment="1">
      <alignment horizontal="center"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left" wrapText="1"/>
    </xf>
    <xf numFmtId="0" fontId="3" fillId="0" borderId="0" xfId="2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/>
    </xf>
    <xf numFmtId="0" fontId="3" fillId="0" borderId="0" xfId="2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58" xfId="4" applyFont="1" applyFill="1" applyBorder="1" applyAlignment="1">
      <alignment horizontal="center" vertical="center" wrapText="1"/>
    </xf>
    <xf numFmtId="0" fontId="4" fillId="0" borderId="46" xfId="4" applyFont="1" applyFill="1" applyBorder="1" applyAlignment="1">
      <alignment horizontal="center" vertical="center" wrapText="1"/>
    </xf>
    <xf numFmtId="0" fontId="14" fillId="0" borderId="46" xfId="4" applyFont="1" applyFill="1" applyBorder="1" applyAlignment="1">
      <alignment horizontal="center" vertical="center" wrapText="1"/>
    </xf>
    <xf numFmtId="0" fontId="14" fillId="0" borderId="56" xfId="4" applyFont="1" applyFill="1" applyBorder="1" applyAlignment="1">
      <alignment horizontal="center" vertical="center" wrapText="1"/>
    </xf>
    <xf numFmtId="0" fontId="0" fillId="0" borderId="35" xfId="0" applyFill="1" applyBorder="1" applyAlignment="1"/>
    <xf numFmtId="0" fontId="0" fillId="0" borderId="35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36" xfId="0" applyFill="1" applyBorder="1" applyAlignment="1"/>
    <xf numFmtId="0" fontId="3" fillId="0" borderId="35" xfId="4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7" fillId="3" borderId="5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8" fillId="0" borderId="56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0" borderId="38" xfId="4" applyFont="1" applyFill="1" applyBorder="1" applyAlignment="1" applyProtection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5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56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textRotation="90" wrapText="1"/>
    </xf>
    <xf numFmtId="0" fontId="11" fillId="8" borderId="22" xfId="0" applyFont="1" applyFill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9" xfId="0" applyFont="1" applyFill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textRotation="90" wrapText="1"/>
    </xf>
    <xf numFmtId="0" fontId="4" fillId="7" borderId="39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/>
    </xf>
    <xf numFmtId="0" fontId="4" fillId="0" borderId="42" xfId="0" applyFont="1" applyBorder="1" applyAlignment="1">
      <alignment horizontal="center" vertical="center" textRotation="90" wrapText="1"/>
    </xf>
    <xf numFmtId="0" fontId="4" fillId="0" borderId="60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6" fillId="0" borderId="15" xfId="0" applyFont="1" applyFill="1" applyBorder="1" applyAlignment="1">
      <alignment horizontal="center" vertical="center" textRotation="90" wrapText="1"/>
    </xf>
    <xf numFmtId="0" fontId="6" fillId="0" borderId="37" xfId="0" applyFont="1" applyFill="1" applyBorder="1" applyAlignment="1">
      <alignment horizontal="center" vertical="center" textRotation="90" wrapText="1"/>
    </xf>
    <xf numFmtId="0" fontId="46" fillId="0" borderId="37" xfId="0" applyFont="1" applyFill="1" applyBorder="1" applyAlignment="1">
      <alignment horizontal="center" vertical="center" textRotation="90" wrapText="1"/>
    </xf>
    <xf numFmtId="0" fontId="6" fillId="0" borderId="37" xfId="0" applyFont="1" applyFill="1" applyBorder="1" applyAlignment="1">
      <alignment horizontal="center" vertical="center" textRotation="90"/>
    </xf>
    <xf numFmtId="0" fontId="6" fillId="0" borderId="19" xfId="0" applyFont="1" applyFill="1" applyBorder="1" applyAlignment="1">
      <alignment horizontal="center" vertical="center" textRotation="90" wrapText="1"/>
    </xf>
    <xf numFmtId="0" fontId="6" fillId="0" borderId="38" xfId="0" applyFont="1" applyFill="1" applyBorder="1" applyAlignment="1">
      <alignment horizontal="center" vertical="center" textRotation="90" wrapText="1"/>
    </xf>
    <xf numFmtId="0" fontId="46" fillId="0" borderId="38" xfId="0" applyFont="1" applyFill="1" applyBorder="1" applyAlignment="1">
      <alignment horizontal="center" vertical="center" textRotation="90" wrapText="1"/>
    </xf>
    <xf numFmtId="0" fontId="6" fillId="0" borderId="38" xfId="0" applyFont="1" applyFill="1" applyBorder="1" applyAlignment="1">
      <alignment horizontal="center" vertical="center" textRotation="90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57" xfId="0" applyFont="1" applyFill="1" applyBorder="1" applyAlignment="1">
      <alignment horizontal="center" vertical="center" textRotation="90" wrapText="1"/>
    </xf>
    <xf numFmtId="0" fontId="46" fillId="0" borderId="57" xfId="0" applyFont="1" applyFill="1" applyBorder="1" applyAlignment="1">
      <alignment horizontal="center" vertical="center" textRotation="90" wrapText="1"/>
    </xf>
    <xf numFmtId="0" fontId="6" fillId="0" borderId="57" xfId="0" applyFont="1" applyFill="1" applyBorder="1" applyAlignment="1">
      <alignment horizontal="center" vertical="center" textRotation="90"/>
    </xf>
    <xf numFmtId="0" fontId="6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3" fillId="0" borderId="66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0" xfId="0" applyFont="1" applyFill="1" applyAlignment="1">
      <alignment vertical="center" wrapText="1"/>
    </xf>
    <xf numFmtId="1" fontId="3" fillId="0" borderId="0" xfId="0" applyNumberFormat="1" applyFont="1" applyFill="1" applyAlignment="1">
      <alignment vertical="center" wrapText="1"/>
    </xf>
    <xf numFmtId="0" fontId="4" fillId="5" borderId="73" xfId="0" applyFont="1" applyFill="1" applyBorder="1" applyAlignment="1">
      <alignment horizontal="center" vertical="center" textRotation="90" wrapText="1"/>
    </xf>
    <xf numFmtId="0" fontId="4" fillId="5" borderId="20" xfId="0" applyFont="1" applyFill="1" applyBorder="1" applyAlignment="1">
      <alignment horizontal="center" vertical="center" textRotation="90" wrapText="1"/>
    </xf>
    <xf numFmtId="0" fontId="4" fillId="5" borderId="26" xfId="0" applyFont="1" applyFill="1" applyBorder="1" applyAlignment="1">
      <alignment horizontal="center" vertical="center" textRotation="90" wrapText="1"/>
    </xf>
    <xf numFmtId="0" fontId="5" fillId="0" borderId="0" xfId="0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1" fontId="3" fillId="0" borderId="0" xfId="0" applyNumberFormat="1" applyFont="1" applyFill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61" xfId="0" applyNumberFormat="1" applyFont="1" applyFill="1" applyBorder="1" applyAlignment="1">
      <alignment horizontal="center" vertical="center" wrapText="1"/>
    </xf>
    <xf numFmtId="1" fontId="5" fillId="5" borderId="73" xfId="0" applyNumberFormat="1" applyFont="1" applyFill="1" applyBorder="1" applyAlignment="1" applyProtection="1">
      <alignment horizontal="center" vertical="center"/>
      <protection locked="0"/>
    </xf>
    <xf numFmtId="1" fontId="5" fillId="5" borderId="11" xfId="0" applyNumberFormat="1" applyFont="1" applyFill="1" applyBorder="1" applyAlignment="1" applyProtection="1">
      <alignment horizontal="center" vertical="center"/>
      <protection locked="0"/>
    </xf>
    <xf numFmtId="9" fontId="5" fillId="0" borderId="9" xfId="1" applyNumberFormat="1" applyFont="1" applyFill="1" applyBorder="1" applyAlignment="1">
      <alignment vertical="center"/>
    </xf>
    <xf numFmtId="1" fontId="5" fillId="0" borderId="9" xfId="1" applyNumberFormat="1" applyFont="1" applyFill="1" applyBorder="1" applyAlignment="1">
      <alignment vertical="center"/>
    </xf>
    <xf numFmtId="1" fontId="5" fillId="5" borderId="63" xfId="0" applyNumberFormat="1" applyFont="1" applyFill="1" applyBorder="1" applyAlignment="1" applyProtection="1">
      <alignment horizontal="center" vertical="center"/>
      <protection locked="0"/>
    </xf>
    <xf numFmtId="1" fontId="5" fillId="5" borderId="39" xfId="0" applyNumberFormat="1" applyFont="1" applyFill="1" applyBorder="1" applyAlignment="1" applyProtection="1">
      <alignment horizontal="center" vertical="center"/>
      <protection locked="0"/>
    </xf>
    <xf numFmtId="1" fontId="5" fillId="5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center" vertical="center"/>
    </xf>
    <xf numFmtId="0" fontId="5" fillId="8" borderId="57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 applyProtection="1">
      <alignment horizontal="center" vertical="center"/>
      <protection locked="0"/>
    </xf>
    <xf numFmtId="1" fontId="7" fillId="0" borderId="53" xfId="0" applyNumberFormat="1" applyFont="1" applyFill="1" applyBorder="1" applyAlignment="1">
      <alignment horizontal="center" vertical="center"/>
    </xf>
    <xf numFmtId="1" fontId="7" fillId="0" borderId="34" xfId="0" applyNumberFormat="1" applyFont="1" applyFill="1" applyBorder="1" applyAlignment="1">
      <alignment horizontal="center" vertical="center"/>
    </xf>
    <xf numFmtId="1" fontId="7" fillId="0" borderId="44" xfId="0" applyNumberFormat="1" applyFont="1" applyFill="1" applyBorder="1" applyAlignment="1">
      <alignment horizontal="center" vertical="center"/>
    </xf>
    <xf numFmtId="1" fontId="7" fillId="0" borderId="43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2" fontId="5" fillId="0" borderId="76" xfId="0" applyNumberFormat="1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77" xfId="0" applyFont="1" applyBorder="1" applyAlignment="1">
      <alignment horizontal="center" vertical="center"/>
    </xf>
    <xf numFmtId="1" fontId="7" fillId="0" borderId="78" xfId="0" applyNumberFormat="1" applyFont="1" applyBorder="1" applyAlignment="1">
      <alignment horizontal="center" vertical="center"/>
    </xf>
    <xf numFmtId="1" fontId="5" fillId="7" borderId="76" xfId="0" applyNumberFormat="1" applyFont="1" applyFill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 vertical="center"/>
    </xf>
    <xf numFmtId="1" fontId="5" fillId="8" borderId="37" xfId="0" applyNumberFormat="1" applyFont="1" applyFill="1" applyBorder="1" applyAlignment="1">
      <alignment horizontal="center" vertical="center"/>
    </xf>
    <xf numFmtId="1" fontId="5" fillId="8" borderId="17" xfId="0" applyNumberFormat="1" applyFont="1" applyFill="1" applyBorder="1" applyAlignment="1">
      <alignment horizontal="center" vertical="center"/>
    </xf>
    <xf numFmtId="1" fontId="5" fillId="5" borderId="73" xfId="0" applyNumberFormat="1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1" fontId="5" fillId="0" borderId="79" xfId="0" applyNumberFormat="1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1" fontId="5" fillId="5" borderId="39" xfId="0" applyNumberFormat="1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" fontId="12" fillId="0" borderId="0" xfId="0" applyNumberFormat="1" applyFont="1" applyFill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47" fillId="0" borderId="0" xfId="0" applyFont="1" applyFill="1" applyAlignment="1">
      <alignment horizontal="center" vertical="center" wrapText="1"/>
    </xf>
    <xf numFmtId="1" fontId="4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37" fillId="0" borderId="0" xfId="4" applyFont="1" applyAlignment="1">
      <alignment horizontal="center" vertical="center"/>
    </xf>
    <xf numFmtId="1" fontId="37" fillId="0" borderId="0" xfId="4" applyNumberFormat="1" applyFont="1" applyAlignment="1">
      <alignment horizontal="center" vertical="center"/>
    </xf>
    <xf numFmtId="0" fontId="37" fillId="0" borderId="0" xfId="4" applyFont="1" applyFill="1" applyAlignment="1">
      <alignment horizontal="center" vertical="center"/>
    </xf>
    <xf numFmtId="1" fontId="37" fillId="0" borderId="0" xfId="4" applyNumberFormat="1" applyFont="1" applyFill="1" applyAlignment="1">
      <alignment horizontal="center" vertical="center"/>
    </xf>
    <xf numFmtId="0" fontId="37" fillId="0" borderId="0" xfId="4" applyFont="1" applyFill="1" applyAlignment="1">
      <alignment horizontal="center"/>
    </xf>
    <xf numFmtId="1" fontId="37" fillId="0" borderId="0" xfId="4" applyNumberFormat="1" applyFont="1" applyFill="1" applyAlignment="1">
      <alignment horizontal="center"/>
    </xf>
    <xf numFmtId="0" fontId="24" fillId="0" borderId="0" xfId="0" applyFont="1" applyAlignment="1">
      <alignment wrapText="1"/>
    </xf>
    <xf numFmtId="1" fontId="24" fillId="0" borderId="0" xfId="0" applyNumberFormat="1" applyFont="1" applyAlignment="1">
      <alignment wrapText="1"/>
    </xf>
    <xf numFmtId="0" fontId="5" fillId="0" borderId="54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</cellXfs>
  <cellStyles count="5">
    <cellStyle name="Відсотковий" xfId="1" builtinId="5"/>
    <cellStyle name="Звичайний" xfId="0" builtinId="0"/>
    <cellStyle name="Звичайний 2" xfId="3"/>
    <cellStyle name="Обычный 2" xfId="2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3"/>
  <sheetViews>
    <sheetView tabSelected="1" view="pageBreakPreview" zoomScale="70" zoomScaleNormal="100" zoomScaleSheetLayoutView="70" workbookViewId="0">
      <selection activeCell="AE37" sqref="AE37"/>
    </sheetView>
  </sheetViews>
  <sheetFormatPr defaultRowHeight="13.2" x14ac:dyDescent="0.3"/>
  <cols>
    <col min="1" max="1" width="6.88671875" style="6" customWidth="1"/>
    <col min="2" max="53" width="3.109375" style="6" customWidth="1"/>
    <col min="54" max="54" width="6.5546875" style="6" customWidth="1"/>
    <col min="55" max="61" width="4.44140625" style="6" customWidth="1"/>
    <col min="62" max="69" width="3" style="6" customWidth="1"/>
    <col min="70" max="256" width="9.109375" style="6"/>
    <col min="257" max="257" width="6.88671875" style="6" customWidth="1"/>
    <col min="258" max="309" width="3.109375" style="6" customWidth="1"/>
    <col min="310" max="310" width="0.109375" style="6" customWidth="1"/>
    <col min="311" max="313" width="0" style="6" hidden="1" customWidth="1"/>
    <col min="314" max="512" width="9.109375" style="6"/>
    <col min="513" max="513" width="6.88671875" style="6" customWidth="1"/>
    <col min="514" max="565" width="3.109375" style="6" customWidth="1"/>
    <col min="566" max="566" width="0.109375" style="6" customWidth="1"/>
    <col min="567" max="569" width="0" style="6" hidden="1" customWidth="1"/>
    <col min="570" max="768" width="9.109375" style="6"/>
    <col min="769" max="769" width="6.88671875" style="6" customWidth="1"/>
    <col min="770" max="821" width="3.109375" style="6" customWidth="1"/>
    <col min="822" max="822" width="0.109375" style="6" customWidth="1"/>
    <col min="823" max="825" width="0" style="6" hidden="1" customWidth="1"/>
    <col min="826" max="1024" width="9.109375" style="6"/>
    <col min="1025" max="1025" width="6.88671875" style="6" customWidth="1"/>
    <col min="1026" max="1077" width="3.109375" style="6" customWidth="1"/>
    <col min="1078" max="1078" width="0.109375" style="6" customWidth="1"/>
    <col min="1079" max="1081" width="0" style="6" hidden="1" customWidth="1"/>
    <col min="1082" max="1280" width="9.109375" style="6"/>
    <col min="1281" max="1281" width="6.88671875" style="6" customWidth="1"/>
    <col min="1282" max="1333" width="3.109375" style="6" customWidth="1"/>
    <col min="1334" max="1334" width="0.109375" style="6" customWidth="1"/>
    <col min="1335" max="1337" width="0" style="6" hidden="1" customWidth="1"/>
    <col min="1338" max="1536" width="9.109375" style="6"/>
    <col min="1537" max="1537" width="6.88671875" style="6" customWidth="1"/>
    <col min="1538" max="1589" width="3.109375" style="6" customWidth="1"/>
    <col min="1590" max="1590" width="0.109375" style="6" customWidth="1"/>
    <col min="1591" max="1593" width="0" style="6" hidden="1" customWidth="1"/>
    <col min="1594" max="1792" width="9.109375" style="6"/>
    <col min="1793" max="1793" width="6.88671875" style="6" customWidth="1"/>
    <col min="1794" max="1845" width="3.109375" style="6" customWidth="1"/>
    <col min="1846" max="1846" width="0.109375" style="6" customWidth="1"/>
    <col min="1847" max="1849" width="0" style="6" hidden="1" customWidth="1"/>
    <col min="1850" max="2048" width="9.109375" style="6"/>
    <col min="2049" max="2049" width="6.88671875" style="6" customWidth="1"/>
    <col min="2050" max="2101" width="3.109375" style="6" customWidth="1"/>
    <col min="2102" max="2102" width="0.109375" style="6" customWidth="1"/>
    <col min="2103" max="2105" width="0" style="6" hidden="1" customWidth="1"/>
    <col min="2106" max="2304" width="9.109375" style="6"/>
    <col min="2305" max="2305" width="6.88671875" style="6" customWidth="1"/>
    <col min="2306" max="2357" width="3.109375" style="6" customWidth="1"/>
    <col min="2358" max="2358" width="0.109375" style="6" customWidth="1"/>
    <col min="2359" max="2361" width="0" style="6" hidden="1" customWidth="1"/>
    <col min="2362" max="2560" width="9.109375" style="6"/>
    <col min="2561" max="2561" width="6.88671875" style="6" customWidth="1"/>
    <col min="2562" max="2613" width="3.109375" style="6" customWidth="1"/>
    <col min="2614" max="2614" width="0.109375" style="6" customWidth="1"/>
    <col min="2615" max="2617" width="0" style="6" hidden="1" customWidth="1"/>
    <col min="2618" max="2816" width="9.109375" style="6"/>
    <col min="2817" max="2817" width="6.88671875" style="6" customWidth="1"/>
    <col min="2818" max="2869" width="3.109375" style="6" customWidth="1"/>
    <col min="2870" max="2870" width="0.109375" style="6" customWidth="1"/>
    <col min="2871" max="2873" width="0" style="6" hidden="1" customWidth="1"/>
    <col min="2874" max="3072" width="9.109375" style="6"/>
    <col min="3073" max="3073" width="6.88671875" style="6" customWidth="1"/>
    <col min="3074" max="3125" width="3.109375" style="6" customWidth="1"/>
    <col min="3126" max="3126" width="0.109375" style="6" customWidth="1"/>
    <col min="3127" max="3129" width="0" style="6" hidden="1" customWidth="1"/>
    <col min="3130" max="3328" width="9.109375" style="6"/>
    <col min="3329" max="3329" width="6.88671875" style="6" customWidth="1"/>
    <col min="3330" max="3381" width="3.109375" style="6" customWidth="1"/>
    <col min="3382" max="3382" width="0.109375" style="6" customWidth="1"/>
    <col min="3383" max="3385" width="0" style="6" hidden="1" customWidth="1"/>
    <col min="3386" max="3584" width="9.109375" style="6"/>
    <col min="3585" max="3585" width="6.88671875" style="6" customWidth="1"/>
    <col min="3586" max="3637" width="3.109375" style="6" customWidth="1"/>
    <col min="3638" max="3638" width="0.109375" style="6" customWidth="1"/>
    <col min="3639" max="3641" width="0" style="6" hidden="1" customWidth="1"/>
    <col min="3642" max="3840" width="9.109375" style="6"/>
    <col min="3841" max="3841" width="6.88671875" style="6" customWidth="1"/>
    <col min="3842" max="3893" width="3.109375" style="6" customWidth="1"/>
    <col min="3894" max="3894" width="0.109375" style="6" customWidth="1"/>
    <col min="3895" max="3897" width="0" style="6" hidden="1" customWidth="1"/>
    <col min="3898" max="4096" width="9.109375" style="6"/>
    <col min="4097" max="4097" width="6.88671875" style="6" customWidth="1"/>
    <col min="4098" max="4149" width="3.109375" style="6" customWidth="1"/>
    <col min="4150" max="4150" width="0.109375" style="6" customWidth="1"/>
    <col min="4151" max="4153" width="0" style="6" hidden="1" customWidth="1"/>
    <col min="4154" max="4352" width="9.109375" style="6"/>
    <col min="4353" max="4353" width="6.88671875" style="6" customWidth="1"/>
    <col min="4354" max="4405" width="3.109375" style="6" customWidth="1"/>
    <col min="4406" max="4406" width="0.109375" style="6" customWidth="1"/>
    <col min="4407" max="4409" width="0" style="6" hidden="1" customWidth="1"/>
    <col min="4410" max="4608" width="9.109375" style="6"/>
    <col min="4609" max="4609" width="6.88671875" style="6" customWidth="1"/>
    <col min="4610" max="4661" width="3.109375" style="6" customWidth="1"/>
    <col min="4662" max="4662" width="0.109375" style="6" customWidth="1"/>
    <col min="4663" max="4665" width="0" style="6" hidden="1" customWidth="1"/>
    <col min="4666" max="4864" width="9.109375" style="6"/>
    <col min="4865" max="4865" width="6.88671875" style="6" customWidth="1"/>
    <col min="4866" max="4917" width="3.109375" style="6" customWidth="1"/>
    <col min="4918" max="4918" width="0.109375" style="6" customWidth="1"/>
    <col min="4919" max="4921" width="0" style="6" hidden="1" customWidth="1"/>
    <col min="4922" max="5120" width="9.109375" style="6"/>
    <col min="5121" max="5121" width="6.88671875" style="6" customWidth="1"/>
    <col min="5122" max="5173" width="3.109375" style="6" customWidth="1"/>
    <col min="5174" max="5174" width="0.109375" style="6" customWidth="1"/>
    <col min="5175" max="5177" width="0" style="6" hidden="1" customWidth="1"/>
    <col min="5178" max="5376" width="9.109375" style="6"/>
    <col min="5377" max="5377" width="6.88671875" style="6" customWidth="1"/>
    <col min="5378" max="5429" width="3.109375" style="6" customWidth="1"/>
    <col min="5430" max="5430" width="0.109375" style="6" customWidth="1"/>
    <col min="5431" max="5433" width="0" style="6" hidden="1" customWidth="1"/>
    <col min="5434" max="5632" width="9.109375" style="6"/>
    <col min="5633" max="5633" width="6.88671875" style="6" customWidth="1"/>
    <col min="5634" max="5685" width="3.109375" style="6" customWidth="1"/>
    <col min="5686" max="5686" width="0.109375" style="6" customWidth="1"/>
    <col min="5687" max="5689" width="0" style="6" hidden="1" customWidth="1"/>
    <col min="5690" max="5888" width="9.109375" style="6"/>
    <col min="5889" max="5889" width="6.88671875" style="6" customWidth="1"/>
    <col min="5890" max="5941" width="3.109375" style="6" customWidth="1"/>
    <col min="5942" max="5942" width="0.109375" style="6" customWidth="1"/>
    <col min="5943" max="5945" width="0" style="6" hidden="1" customWidth="1"/>
    <col min="5946" max="6144" width="9.109375" style="6"/>
    <col min="6145" max="6145" width="6.88671875" style="6" customWidth="1"/>
    <col min="6146" max="6197" width="3.109375" style="6" customWidth="1"/>
    <col min="6198" max="6198" width="0.109375" style="6" customWidth="1"/>
    <col min="6199" max="6201" width="0" style="6" hidden="1" customWidth="1"/>
    <col min="6202" max="6400" width="9.109375" style="6"/>
    <col min="6401" max="6401" width="6.88671875" style="6" customWidth="1"/>
    <col min="6402" max="6453" width="3.109375" style="6" customWidth="1"/>
    <col min="6454" max="6454" width="0.109375" style="6" customWidth="1"/>
    <col min="6455" max="6457" width="0" style="6" hidden="1" customWidth="1"/>
    <col min="6458" max="6656" width="9.109375" style="6"/>
    <col min="6657" max="6657" width="6.88671875" style="6" customWidth="1"/>
    <col min="6658" max="6709" width="3.109375" style="6" customWidth="1"/>
    <col min="6710" max="6710" width="0.109375" style="6" customWidth="1"/>
    <col min="6711" max="6713" width="0" style="6" hidden="1" customWidth="1"/>
    <col min="6714" max="6912" width="9.109375" style="6"/>
    <col min="6913" max="6913" width="6.88671875" style="6" customWidth="1"/>
    <col min="6914" max="6965" width="3.109375" style="6" customWidth="1"/>
    <col min="6966" max="6966" width="0.109375" style="6" customWidth="1"/>
    <col min="6967" max="6969" width="0" style="6" hidden="1" customWidth="1"/>
    <col min="6970" max="7168" width="9.109375" style="6"/>
    <col min="7169" max="7169" width="6.88671875" style="6" customWidth="1"/>
    <col min="7170" max="7221" width="3.109375" style="6" customWidth="1"/>
    <col min="7222" max="7222" width="0.109375" style="6" customWidth="1"/>
    <col min="7223" max="7225" width="0" style="6" hidden="1" customWidth="1"/>
    <col min="7226" max="7424" width="9.109375" style="6"/>
    <col min="7425" max="7425" width="6.88671875" style="6" customWidth="1"/>
    <col min="7426" max="7477" width="3.109375" style="6" customWidth="1"/>
    <col min="7478" max="7478" width="0.109375" style="6" customWidth="1"/>
    <col min="7479" max="7481" width="0" style="6" hidden="1" customWidth="1"/>
    <col min="7482" max="7680" width="9.109375" style="6"/>
    <col min="7681" max="7681" width="6.88671875" style="6" customWidth="1"/>
    <col min="7682" max="7733" width="3.109375" style="6" customWidth="1"/>
    <col min="7734" max="7734" width="0.109375" style="6" customWidth="1"/>
    <col min="7735" max="7737" width="0" style="6" hidden="1" customWidth="1"/>
    <col min="7738" max="7936" width="9.109375" style="6"/>
    <col min="7937" max="7937" width="6.88671875" style="6" customWidth="1"/>
    <col min="7938" max="7989" width="3.109375" style="6" customWidth="1"/>
    <col min="7990" max="7990" width="0.109375" style="6" customWidth="1"/>
    <col min="7991" max="7993" width="0" style="6" hidden="1" customWidth="1"/>
    <col min="7994" max="8192" width="9.109375" style="6"/>
    <col min="8193" max="8193" width="6.88671875" style="6" customWidth="1"/>
    <col min="8194" max="8245" width="3.109375" style="6" customWidth="1"/>
    <col min="8246" max="8246" width="0.109375" style="6" customWidth="1"/>
    <col min="8247" max="8249" width="0" style="6" hidden="1" customWidth="1"/>
    <col min="8250" max="8448" width="9.109375" style="6"/>
    <col min="8449" max="8449" width="6.88671875" style="6" customWidth="1"/>
    <col min="8450" max="8501" width="3.109375" style="6" customWidth="1"/>
    <col min="8502" max="8502" width="0.109375" style="6" customWidth="1"/>
    <col min="8503" max="8505" width="0" style="6" hidden="1" customWidth="1"/>
    <col min="8506" max="8704" width="9.109375" style="6"/>
    <col min="8705" max="8705" width="6.88671875" style="6" customWidth="1"/>
    <col min="8706" max="8757" width="3.109375" style="6" customWidth="1"/>
    <col min="8758" max="8758" width="0.109375" style="6" customWidth="1"/>
    <col min="8759" max="8761" width="0" style="6" hidden="1" customWidth="1"/>
    <col min="8762" max="8960" width="9.109375" style="6"/>
    <col min="8961" max="8961" width="6.88671875" style="6" customWidth="1"/>
    <col min="8962" max="9013" width="3.109375" style="6" customWidth="1"/>
    <col min="9014" max="9014" width="0.109375" style="6" customWidth="1"/>
    <col min="9015" max="9017" width="0" style="6" hidden="1" customWidth="1"/>
    <col min="9018" max="9216" width="9.109375" style="6"/>
    <col min="9217" max="9217" width="6.88671875" style="6" customWidth="1"/>
    <col min="9218" max="9269" width="3.109375" style="6" customWidth="1"/>
    <col min="9270" max="9270" width="0.109375" style="6" customWidth="1"/>
    <col min="9271" max="9273" width="0" style="6" hidden="1" customWidth="1"/>
    <col min="9274" max="9472" width="9.109375" style="6"/>
    <col min="9473" max="9473" width="6.88671875" style="6" customWidth="1"/>
    <col min="9474" max="9525" width="3.109375" style="6" customWidth="1"/>
    <col min="9526" max="9526" width="0.109375" style="6" customWidth="1"/>
    <col min="9527" max="9529" width="0" style="6" hidden="1" customWidth="1"/>
    <col min="9530" max="9728" width="9.109375" style="6"/>
    <col min="9729" max="9729" width="6.88671875" style="6" customWidth="1"/>
    <col min="9730" max="9781" width="3.109375" style="6" customWidth="1"/>
    <col min="9782" max="9782" width="0.109375" style="6" customWidth="1"/>
    <col min="9783" max="9785" width="0" style="6" hidden="1" customWidth="1"/>
    <col min="9786" max="9984" width="9.109375" style="6"/>
    <col min="9985" max="9985" width="6.88671875" style="6" customWidth="1"/>
    <col min="9986" max="10037" width="3.109375" style="6" customWidth="1"/>
    <col min="10038" max="10038" width="0.109375" style="6" customWidth="1"/>
    <col min="10039" max="10041" width="0" style="6" hidden="1" customWidth="1"/>
    <col min="10042" max="10240" width="9.109375" style="6"/>
    <col min="10241" max="10241" width="6.88671875" style="6" customWidth="1"/>
    <col min="10242" max="10293" width="3.109375" style="6" customWidth="1"/>
    <col min="10294" max="10294" width="0.109375" style="6" customWidth="1"/>
    <col min="10295" max="10297" width="0" style="6" hidden="1" customWidth="1"/>
    <col min="10298" max="10496" width="9.109375" style="6"/>
    <col min="10497" max="10497" width="6.88671875" style="6" customWidth="1"/>
    <col min="10498" max="10549" width="3.109375" style="6" customWidth="1"/>
    <col min="10550" max="10550" width="0.109375" style="6" customWidth="1"/>
    <col min="10551" max="10553" width="0" style="6" hidden="1" customWidth="1"/>
    <col min="10554" max="10752" width="9.109375" style="6"/>
    <col min="10753" max="10753" width="6.88671875" style="6" customWidth="1"/>
    <col min="10754" max="10805" width="3.109375" style="6" customWidth="1"/>
    <col min="10806" max="10806" width="0.109375" style="6" customWidth="1"/>
    <col min="10807" max="10809" width="0" style="6" hidden="1" customWidth="1"/>
    <col min="10810" max="11008" width="9.109375" style="6"/>
    <col min="11009" max="11009" width="6.88671875" style="6" customWidth="1"/>
    <col min="11010" max="11061" width="3.109375" style="6" customWidth="1"/>
    <col min="11062" max="11062" width="0.109375" style="6" customWidth="1"/>
    <col min="11063" max="11065" width="0" style="6" hidden="1" customWidth="1"/>
    <col min="11066" max="11264" width="9.109375" style="6"/>
    <col min="11265" max="11265" width="6.88671875" style="6" customWidth="1"/>
    <col min="11266" max="11317" width="3.109375" style="6" customWidth="1"/>
    <col min="11318" max="11318" width="0.109375" style="6" customWidth="1"/>
    <col min="11319" max="11321" width="0" style="6" hidden="1" customWidth="1"/>
    <col min="11322" max="11520" width="9.109375" style="6"/>
    <col min="11521" max="11521" width="6.88671875" style="6" customWidth="1"/>
    <col min="11522" max="11573" width="3.109375" style="6" customWidth="1"/>
    <col min="11574" max="11574" width="0.109375" style="6" customWidth="1"/>
    <col min="11575" max="11577" width="0" style="6" hidden="1" customWidth="1"/>
    <col min="11578" max="11776" width="9.109375" style="6"/>
    <col min="11777" max="11777" width="6.88671875" style="6" customWidth="1"/>
    <col min="11778" max="11829" width="3.109375" style="6" customWidth="1"/>
    <col min="11830" max="11830" width="0.109375" style="6" customWidth="1"/>
    <col min="11831" max="11833" width="0" style="6" hidden="1" customWidth="1"/>
    <col min="11834" max="12032" width="9.109375" style="6"/>
    <col min="12033" max="12033" width="6.88671875" style="6" customWidth="1"/>
    <col min="12034" max="12085" width="3.109375" style="6" customWidth="1"/>
    <col min="12086" max="12086" width="0.109375" style="6" customWidth="1"/>
    <col min="12087" max="12089" width="0" style="6" hidden="1" customWidth="1"/>
    <col min="12090" max="12288" width="9.109375" style="6"/>
    <col min="12289" max="12289" width="6.88671875" style="6" customWidth="1"/>
    <col min="12290" max="12341" width="3.109375" style="6" customWidth="1"/>
    <col min="12342" max="12342" width="0.109375" style="6" customWidth="1"/>
    <col min="12343" max="12345" width="0" style="6" hidden="1" customWidth="1"/>
    <col min="12346" max="12544" width="9.109375" style="6"/>
    <col min="12545" max="12545" width="6.88671875" style="6" customWidth="1"/>
    <col min="12546" max="12597" width="3.109375" style="6" customWidth="1"/>
    <col min="12598" max="12598" width="0.109375" style="6" customWidth="1"/>
    <col min="12599" max="12601" width="0" style="6" hidden="1" customWidth="1"/>
    <col min="12602" max="12800" width="9.109375" style="6"/>
    <col min="12801" max="12801" width="6.88671875" style="6" customWidth="1"/>
    <col min="12802" max="12853" width="3.109375" style="6" customWidth="1"/>
    <col min="12854" max="12854" width="0.109375" style="6" customWidth="1"/>
    <col min="12855" max="12857" width="0" style="6" hidden="1" customWidth="1"/>
    <col min="12858" max="13056" width="9.109375" style="6"/>
    <col min="13057" max="13057" width="6.88671875" style="6" customWidth="1"/>
    <col min="13058" max="13109" width="3.109375" style="6" customWidth="1"/>
    <col min="13110" max="13110" width="0.109375" style="6" customWidth="1"/>
    <col min="13111" max="13113" width="0" style="6" hidden="1" customWidth="1"/>
    <col min="13114" max="13312" width="9.109375" style="6"/>
    <col min="13313" max="13313" width="6.88671875" style="6" customWidth="1"/>
    <col min="13314" max="13365" width="3.109375" style="6" customWidth="1"/>
    <col min="13366" max="13366" width="0.109375" style="6" customWidth="1"/>
    <col min="13367" max="13369" width="0" style="6" hidden="1" customWidth="1"/>
    <col min="13370" max="13568" width="9.109375" style="6"/>
    <col min="13569" max="13569" width="6.88671875" style="6" customWidth="1"/>
    <col min="13570" max="13621" width="3.109375" style="6" customWidth="1"/>
    <col min="13622" max="13622" width="0.109375" style="6" customWidth="1"/>
    <col min="13623" max="13625" width="0" style="6" hidden="1" customWidth="1"/>
    <col min="13626" max="13824" width="9.109375" style="6"/>
    <col min="13825" max="13825" width="6.88671875" style="6" customWidth="1"/>
    <col min="13826" max="13877" width="3.109375" style="6" customWidth="1"/>
    <col min="13878" max="13878" width="0.109375" style="6" customWidth="1"/>
    <col min="13879" max="13881" width="0" style="6" hidden="1" customWidth="1"/>
    <col min="13882" max="14080" width="9.109375" style="6"/>
    <col min="14081" max="14081" width="6.88671875" style="6" customWidth="1"/>
    <col min="14082" max="14133" width="3.109375" style="6" customWidth="1"/>
    <col min="14134" max="14134" width="0.109375" style="6" customWidth="1"/>
    <col min="14135" max="14137" width="0" style="6" hidden="1" customWidth="1"/>
    <col min="14138" max="14336" width="9.109375" style="6"/>
    <col min="14337" max="14337" width="6.88671875" style="6" customWidth="1"/>
    <col min="14338" max="14389" width="3.109375" style="6" customWidth="1"/>
    <col min="14390" max="14390" width="0.109375" style="6" customWidth="1"/>
    <col min="14391" max="14393" width="0" style="6" hidden="1" customWidth="1"/>
    <col min="14394" max="14592" width="9.109375" style="6"/>
    <col min="14593" max="14593" width="6.88671875" style="6" customWidth="1"/>
    <col min="14594" max="14645" width="3.109375" style="6" customWidth="1"/>
    <col min="14646" max="14646" width="0.109375" style="6" customWidth="1"/>
    <col min="14647" max="14649" width="0" style="6" hidden="1" customWidth="1"/>
    <col min="14650" max="14848" width="9.109375" style="6"/>
    <col min="14849" max="14849" width="6.88671875" style="6" customWidth="1"/>
    <col min="14850" max="14901" width="3.109375" style="6" customWidth="1"/>
    <col min="14902" max="14902" width="0.109375" style="6" customWidth="1"/>
    <col min="14903" max="14905" width="0" style="6" hidden="1" customWidth="1"/>
    <col min="14906" max="15104" width="9.109375" style="6"/>
    <col min="15105" max="15105" width="6.88671875" style="6" customWidth="1"/>
    <col min="15106" max="15157" width="3.109375" style="6" customWidth="1"/>
    <col min="15158" max="15158" width="0.109375" style="6" customWidth="1"/>
    <col min="15159" max="15161" width="0" style="6" hidden="1" customWidth="1"/>
    <col min="15162" max="15360" width="9.109375" style="6"/>
    <col min="15361" max="15361" width="6.88671875" style="6" customWidth="1"/>
    <col min="15362" max="15413" width="3.109375" style="6" customWidth="1"/>
    <col min="15414" max="15414" width="0.109375" style="6" customWidth="1"/>
    <col min="15415" max="15417" width="0" style="6" hidden="1" customWidth="1"/>
    <col min="15418" max="15616" width="9.109375" style="6"/>
    <col min="15617" max="15617" width="6.88671875" style="6" customWidth="1"/>
    <col min="15618" max="15669" width="3.109375" style="6" customWidth="1"/>
    <col min="15670" max="15670" width="0.109375" style="6" customWidth="1"/>
    <col min="15671" max="15673" width="0" style="6" hidden="1" customWidth="1"/>
    <col min="15674" max="15872" width="9.109375" style="6"/>
    <col min="15873" max="15873" width="6.88671875" style="6" customWidth="1"/>
    <col min="15874" max="15925" width="3.109375" style="6" customWidth="1"/>
    <col min="15926" max="15926" width="0.109375" style="6" customWidth="1"/>
    <col min="15927" max="15929" width="0" style="6" hidden="1" customWidth="1"/>
    <col min="15930" max="16128" width="9.109375" style="6"/>
    <col min="16129" max="16129" width="6.88671875" style="6" customWidth="1"/>
    <col min="16130" max="16181" width="3.109375" style="6" customWidth="1"/>
    <col min="16182" max="16182" width="0.109375" style="6" customWidth="1"/>
    <col min="16183" max="16185" width="0" style="6" hidden="1" customWidth="1"/>
    <col min="16186" max="16384" width="9.109375" style="6"/>
  </cols>
  <sheetData>
    <row r="1" spans="1:61" s="182" customFormat="1" ht="21" x14ac:dyDescent="0.3">
      <c r="A1" s="451" t="s">
        <v>164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</row>
    <row r="2" spans="1:61" s="1" customFormat="1" ht="21" customHeight="1" x14ac:dyDescent="0.3">
      <c r="A2" s="451" t="s">
        <v>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451"/>
      <c r="BG2" s="451"/>
      <c r="BH2" s="451"/>
      <c r="BI2" s="451"/>
    </row>
    <row r="3" spans="1:61" s="1" customFormat="1" ht="21" customHeight="1" x14ac:dyDescent="0.3">
      <c r="A3" s="459" t="s">
        <v>94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59"/>
      <c r="BF3" s="459"/>
      <c r="BG3" s="459"/>
      <c r="BH3" s="459"/>
      <c r="BI3" s="459"/>
    </row>
    <row r="4" spans="1:61" s="1" customFormat="1" ht="21.75" customHeight="1" x14ac:dyDescent="0.3">
      <c r="A4" s="3" t="s">
        <v>167</v>
      </c>
      <c r="B4" s="2"/>
      <c r="C4" s="2"/>
      <c r="D4" s="2"/>
      <c r="E4" s="2"/>
      <c r="F4" s="2"/>
      <c r="G4" s="2"/>
      <c r="H4" s="2"/>
      <c r="I4" s="4"/>
      <c r="J4" s="452" t="s">
        <v>165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4"/>
      <c r="AQ4" s="454"/>
      <c r="AR4" s="454"/>
      <c r="AS4" s="454"/>
      <c r="AT4" s="454"/>
      <c r="AU4" s="3" t="s">
        <v>166</v>
      </c>
      <c r="AV4" s="5"/>
      <c r="AW4" s="5"/>
      <c r="AX4" s="2"/>
      <c r="AY4" s="2"/>
      <c r="AZ4" s="2"/>
      <c r="BA4" s="2"/>
    </row>
    <row r="5" spans="1:61" ht="14.4" customHeight="1" x14ac:dyDescent="0.3">
      <c r="A5" s="6" t="s">
        <v>1</v>
      </c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U5" s="6" t="s">
        <v>2</v>
      </c>
    </row>
    <row r="6" spans="1:61" ht="14.4" customHeight="1" x14ac:dyDescent="0.3">
      <c r="A6" s="6" t="s">
        <v>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U6" s="6" t="s">
        <v>4</v>
      </c>
    </row>
    <row r="7" spans="1:61" ht="14.4" customHeight="1" x14ac:dyDescent="0.3">
      <c r="A7" s="6" t="s">
        <v>5</v>
      </c>
      <c r="Q7" s="462" t="s">
        <v>168</v>
      </c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462"/>
      <c r="AH7" s="462"/>
      <c r="AI7" s="462"/>
      <c r="AJ7" s="462"/>
      <c r="AK7" s="462"/>
      <c r="AL7" s="462"/>
      <c r="AM7" s="462"/>
      <c r="AU7" s="182" t="s">
        <v>155</v>
      </c>
    </row>
    <row r="8" spans="1:61" ht="14.4" customHeight="1" x14ac:dyDescent="0.3">
      <c r="A8" s="6" t="s">
        <v>95</v>
      </c>
      <c r="I8" s="7"/>
      <c r="Q8" s="460" t="s">
        <v>169</v>
      </c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U8" s="182" t="s">
        <v>154</v>
      </c>
    </row>
    <row r="9" spans="1:61" ht="14.4" customHeight="1" x14ac:dyDescent="0.25">
      <c r="A9" s="463" t="s">
        <v>211</v>
      </c>
      <c r="B9" s="464"/>
      <c r="C9" s="464"/>
      <c r="D9" s="464"/>
      <c r="E9" s="464"/>
      <c r="F9" s="464"/>
      <c r="G9" s="464"/>
      <c r="I9" s="7"/>
      <c r="Q9" s="461" t="s">
        <v>170</v>
      </c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  <c r="AU9" s="182"/>
    </row>
    <row r="10" spans="1:61" ht="14.4" customHeight="1" x14ac:dyDescent="0.3">
      <c r="I10" s="7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61" x14ac:dyDescent="0.3">
      <c r="I11" s="7"/>
      <c r="P11" s="462" t="s">
        <v>171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</row>
    <row r="12" spans="1:61" s="88" customFormat="1" ht="14.4" x14ac:dyDescent="0.3">
      <c r="I12" s="90"/>
      <c r="P12" s="455" t="s">
        <v>182</v>
      </c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6"/>
      <c r="AP12" s="456"/>
      <c r="AQ12" s="456"/>
      <c r="AR12" s="456"/>
      <c r="AS12" s="456"/>
      <c r="AT12" s="456"/>
    </row>
    <row r="13" spans="1:61" s="88" customFormat="1" ht="14.4" x14ac:dyDescent="0.3">
      <c r="I13" s="90"/>
      <c r="P13" s="455" t="s">
        <v>183</v>
      </c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7"/>
      <c r="AP13" s="457"/>
      <c r="AQ13" s="457"/>
      <c r="AR13" s="457"/>
      <c r="AS13" s="457"/>
      <c r="AT13" s="457"/>
    </row>
    <row r="14" spans="1:61" ht="15.75" customHeight="1" x14ac:dyDescent="0.3">
      <c r="I14" s="7"/>
      <c r="P14" s="455" t="s">
        <v>184</v>
      </c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7"/>
      <c r="AP14" s="457"/>
      <c r="AQ14" s="457"/>
      <c r="AR14" s="457"/>
      <c r="AS14" s="457"/>
      <c r="AT14" s="457"/>
    </row>
    <row r="15" spans="1:61" s="88" customFormat="1" ht="8.4" customHeight="1" x14ac:dyDescent="0.3">
      <c r="I15" s="90"/>
      <c r="P15" s="87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</row>
    <row r="16" spans="1:61" s="141" customFormat="1" ht="17.100000000000001" customHeight="1" x14ac:dyDescent="0.3">
      <c r="A16" s="138"/>
      <c r="B16" s="138"/>
      <c r="C16" s="138"/>
      <c r="D16" s="138"/>
      <c r="E16" s="138"/>
      <c r="F16" s="138"/>
      <c r="G16" s="489" t="s">
        <v>172</v>
      </c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138"/>
      <c r="AF16" s="138"/>
      <c r="AG16" s="138"/>
      <c r="AH16" s="138"/>
      <c r="AI16" s="489" t="s">
        <v>177</v>
      </c>
      <c r="AJ16" s="489"/>
      <c r="AK16" s="489"/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/>
      <c r="AX16" s="489"/>
      <c r="AY16" s="489"/>
      <c r="AZ16" s="489"/>
      <c r="BA16" s="139"/>
      <c r="BB16" s="246"/>
      <c r="BC16" s="246"/>
      <c r="BD16" s="246"/>
      <c r="BE16" s="246"/>
      <c r="BF16" s="246"/>
      <c r="BG16" s="140"/>
      <c r="BH16" s="140"/>
      <c r="BI16" s="140"/>
    </row>
    <row r="17" spans="1:69" s="141" customFormat="1" ht="7.35" customHeight="1" x14ac:dyDescent="0.3">
      <c r="A17" s="138"/>
      <c r="B17" s="138"/>
      <c r="C17" s="138"/>
      <c r="D17" s="138"/>
      <c r="E17" s="138"/>
      <c r="F17" s="138"/>
      <c r="G17" s="246"/>
      <c r="H17" s="246"/>
      <c r="I17" s="251"/>
      <c r="J17" s="246"/>
      <c r="K17" s="248"/>
      <c r="L17" s="248"/>
      <c r="M17" s="248"/>
      <c r="N17" s="248"/>
      <c r="O17" s="248"/>
      <c r="P17" s="248"/>
      <c r="Q17" s="248"/>
      <c r="R17" s="248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144"/>
      <c r="AF17" s="144"/>
      <c r="AG17" s="143"/>
      <c r="AH17" s="143"/>
      <c r="AI17" s="248"/>
      <c r="AJ17" s="248"/>
      <c r="AK17" s="248"/>
      <c r="AL17" s="248"/>
      <c r="AM17" s="248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139"/>
      <c r="BB17" s="246"/>
      <c r="BC17" s="246"/>
      <c r="BD17" s="246"/>
      <c r="BE17" s="246"/>
      <c r="BF17" s="246"/>
      <c r="BG17" s="140"/>
      <c r="BH17" s="140"/>
      <c r="BI17" s="140"/>
    </row>
    <row r="18" spans="1:69" s="141" customFormat="1" ht="15.6" customHeight="1" x14ac:dyDescent="0.3">
      <c r="A18" s="138"/>
      <c r="B18" s="138"/>
      <c r="C18" s="138"/>
      <c r="D18" s="138"/>
      <c r="E18" s="138"/>
      <c r="F18" s="138"/>
      <c r="G18" s="489" t="s">
        <v>173</v>
      </c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246"/>
      <c r="Z18" s="246"/>
      <c r="AA18" s="246"/>
      <c r="AB18" s="246"/>
      <c r="AC18" s="246"/>
      <c r="AD18" s="246"/>
      <c r="AE18" s="138"/>
      <c r="AF18" s="138"/>
      <c r="AG18" s="138"/>
      <c r="AH18" s="138"/>
      <c r="AI18" s="489" t="s">
        <v>178</v>
      </c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89"/>
      <c r="BD18" s="489"/>
      <c r="BE18" s="489"/>
      <c r="BF18" s="489"/>
      <c r="BG18" s="140"/>
      <c r="BH18" s="140"/>
      <c r="BI18" s="140"/>
    </row>
    <row r="19" spans="1:69" s="141" customFormat="1" ht="7.35" customHeight="1" x14ac:dyDescent="0.3">
      <c r="A19" s="138"/>
      <c r="B19" s="138"/>
      <c r="C19" s="138"/>
      <c r="D19" s="138"/>
      <c r="E19" s="138"/>
      <c r="F19" s="138"/>
      <c r="G19" s="246"/>
      <c r="H19" s="246"/>
      <c r="I19" s="246"/>
      <c r="J19" s="246"/>
      <c r="K19" s="250" t="s">
        <v>6</v>
      </c>
      <c r="L19" s="250"/>
      <c r="M19" s="250"/>
      <c r="N19" s="250"/>
      <c r="O19" s="250"/>
      <c r="P19" s="250"/>
      <c r="Q19" s="250"/>
      <c r="R19" s="250"/>
      <c r="S19" s="250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138"/>
      <c r="AF19" s="138"/>
      <c r="AG19" s="138"/>
      <c r="AH19" s="138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139"/>
      <c r="BB19" s="246"/>
      <c r="BC19" s="246"/>
      <c r="BD19" s="246"/>
      <c r="BE19" s="246"/>
      <c r="BF19" s="246"/>
      <c r="BG19" s="140"/>
      <c r="BH19" s="140"/>
      <c r="BI19" s="140"/>
    </row>
    <row r="20" spans="1:69" s="141" customFormat="1" ht="15.6" x14ac:dyDescent="0.3">
      <c r="A20" s="138"/>
      <c r="B20" s="138"/>
      <c r="C20" s="138"/>
      <c r="D20" s="138"/>
      <c r="E20" s="138"/>
      <c r="F20" s="138"/>
      <c r="G20" s="489" t="s">
        <v>175</v>
      </c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246"/>
      <c r="Z20" s="246"/>
      <c r="AA20" s="246"/>
      <c r="AB20" s="246"/>
      <c r="AC20" s="246"/>
      <c r="AD20" s="246"/>
      <c r="AE20" s="138"/>
      <c r="AF20" s="138"/>
      <c r="AG20" s="138"/>
      <c r="AH20" s="138"/>
      <c r="AI20" s="489" t="s">
        <v>143</v>
      </c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139"/>
      <c r="BB20" s="246"/>
      <c r="BC20" s="246"/>
      <c r="BD20" s="246"/>
      <c r="BE20" s="246"/>
      <c r="BF20" s="246"/>
      <c r="BG20" s="140"/>
      <c r="BH20" s="140"/>
      <c r="BI20" s="140"/>
    </row>
    <row r="21" spans="1:69" s="141" customFormat="1" ht="6.6" customHeight="1" x14ac:dyDescent="0.25">
      <c r="A21" s="138"/>
      <c r="B21" s="143"/>
      <c r="C21" s="143"/>
      <c r="D21" s="143"/>
      <c r="E21" s="143"/>
      <c r="F21" s="143"/>
      <c r="G21" s="248"/>
      <c r="H21" s="248"/>
      <c r="I21" s="246"/>
      <c r="J21" s="246"/>
      <c r="K21" s="250" t="s">
        <v>7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138"/>
      <c r="AF21" s="138"/>
      <c r="AG21" s="138"/>
      <c r="AH21" s="138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139"/>
      <c r="BB21" s="247"/>
      <c r="BC21" s="247"/>
      <c r="BD21" s="247"/>
      <c r="BE21" s="247"/>
      <c r="BF21" s="247"/>
      <c r="BG21" s="142"/>
      <c r="BH21" s="142"/>
      <c r="BI21" s="142"/>
    </row>
    <row r="22" spans="1:69" s="141" customFormat="1" x14ac:dyDescent="0.25">
      <c r="A22" s="138"/>
      <c r="B22" s="138"/>
      <c r="C22" s="138"/>
      <c r="D22" s="138"/>
      <c r="E22" s="138"/>
      <c r="F22" s="138"/>
      <c r="G22" s="489" t="s">
        <v>174</v>
      </c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246"/>
      <c r="Z22" s="246"/>
      <c r="AA22" s="246"/>
      <c r="AB22" s="246"/>
      <c r="AC22" s="246"/>
      <c r="AD22" s="246"/>
      <c r="AE22" s="138"/>
      <c r="AF22" s="138"/>
      <c r="AG22" s="138"/>
      <c r="AH22" s="138"/>
      <c r="AI22" s="489" t="s">
        <v>179</v>
      </c>
      <c r="AJ22" s="489"/>
      <c r="AK22" s="48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139"/>
      <c r="BB22" s="247"/>
      <c r="BC22" s="247"/>
      <c r="BD22" s="247"/>
      <c r="BE22" s="247"/>
      <c r="BF22" s="247"/>
      <c r="BG22" s="142"/>
      <c r="BH22" s="142"/>
      <c r="BI22" s="142"/>
    </row>
    <row r="23" spans="1:69" s="141" customFormat="1" ht="8.4" customHeight="1" x14ac:dyDescent="0.25">
      <c r="A23" s="138"/>
      <c r="B23" s="138"/>
      <c r="C23" s="138"/>
      <c r="D23" s="138"/>
      <c r="E23" s="138"/>
      <c r="F23" s="138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138"/>
      <c r="AF23" s="138"/>
      <c r="AG23" s="138"/>
      <c r="AH23" s="138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139"/>
    </row>
    <row r="24" spans="1:69" s="141" customFormat="1" x14ac:dyDescent="0.25">
      <c r="A24" s="138"/>
      <c r="B24" s="145"/>
      <c r="C24" s="145"/>
      <c r="D24" s="145"/>
      <c r="E24" s="145"/>
      <c r="F24" s="145"/>
      <c r="G24" s="492" t="s">
        <v>176</v>
      </c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250"/>
      <c r="Z24" s="250"/>
      <c r="AA24" s="250"/>
      <c r="AB24" s="250"/>
      <c r="AC24" s="250"/>
      <c r="AD24" s="250"/>
      <c r="AE24" s="145"/>
      <c r="AF24" s="138"/>
      <c r="AG24" s="146"/>
      <c r="AH24" s="146"/>
      <c r="AI24" s="490" t="s">
        <v>180</v>
      </c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0"/>
      <c r="AV24" s="490"/>
      <c r="AW24" s="490"/>
      <c r="AX24" s="490"/>
      <c r="AY24" s="490"/>
      <c r="AZ24" s="490"/>
      <c r="BA24" s="139"/>
    </row>
    <row r="25" spans="1:69" s="98" customFormat="1" ht="15.75" customHeight="1" x14ac:dyDescent="0.3">
      <c r="I25" s="100"/>
      <c r="P25" s="93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</row>
    <row r="26" spans="1:69" s="98" customFormat="1" ht="14.4" thickBot="1" x14ac:dyDescent="0.35">
      <c r="A26" s="491" t="s">
        <v>181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3" t="s">
        <v>24</v>
      </c>
      <c r="BC26" s="493"/>
      <c r="BD26" s="493"/>
      <c r="BE26" s="493"/>
      <c r="BF26" s="493"/>
      <c r="BG26" s="493"/>
      <c r="BH26" s="493"/>
      <c r="BI26" s="493"/>
      <c r="BJ26" s="147"/>
      <c r="BK26" s="147"/>
      <c r="BL26" s="147"/>
      <c r="BM26" s="147"/>
      <c r="BN26" s="147"/>
      <c r="BO26" s="147"/>
      <c r="BP26" s="147"/>
      <c r="BQ26" s="147"/>
    </row>
    <row r="27" spans="1:69" s="9" customFormat="1" ht="12.75" customHeight="1" thickBot="1" x14ac:dyDescent="0.35">
      <c r="A27" s="494" t="s">
        <v>8</v>
      </c>
      <c r="B27" s="479" t="s">
        <v>9</v>
      </c>
      <c r="C27" s="498"/>
      <c r="D27" s="498"/>
      <c r="E27" s="498"/>
      <c r="F27" s="498"/>
      <c r="G27" s="479" t="s">
        <v>10</v>
      </c>
      <c r="H27" s="499"/>
      <c r="I27" s="499"/>
      <c r="J27" s="500"/>
      <c r="K27" s="479" t="s">
        <v>11</v>
      </c>
      <c r="L27" s="480"/>
      <c r="M27" s="480"/>
      <c r="N27" s="480"/>
      <c r="O27" s="479" t="s">
        <v>12</v>
      </c>
      <c r="P27" s="498"/>
      <c r="Q27" s="498"/>
      <c r="R27" s="498"/>
      <c r="S27" s="501"/>
      <c r="T27" s="502" t="s">
        <v>13</v>
      </c>
      <c r="U27" s="499"/>
      <c r="V27" s="499"/>
      <c r="W27" s="500"/>
      <c r="X27" s="479" t="s">
        <v>14</v>
      </c>
      <c r="Y27" s="480"/>
      <c r="Z27" s="480"/>
      <c r="AA27" s="503"/>
      <c r="AB27" s="479" t="s">
        <v>15</v>
      </c>
      <c r="AC27" s="498"/>
      <c r="AD27" s="498"/>
      <c r="AE27" s="498"/>
      <c r="AF27" s="498"/>
      <c r="AG27" s="479" t="s">
        <v>16</v>
      </c>
      <c r="AH27" s="499"/>
      <c r="AI27" s="499"/>
      <c r="AJ27" s="500"/>
      <c r="AK27" s="479" t="s">
        <v>17</v>
      </c>
      <c r="AL27" s="480"/>
      <c r="AM27" s="480"/>
      <c r="AN27" s="480"/>
      <c r="AO27" s="479" t="s">
        <v>18</v>
      </c>
      <c r="AP27" s="498"/>
      <c r="AQ27" s="498"/>
      <c r="AR27" s="498"/>
      <c r="AS27" s="501"/>
      <c r="AT27" s="502" t="s">
        <v>19</v>
      </c>
      <c r="AU27" s="499"/>
      <c r="AV27" s="499"/>
      <c r="AW27" s="500"/>
      <c r="AX27" s="479" t="s">
        <v>20</v>
      </c>
      <c r="AY27" s="480"/>
      <c r="AZ27" s="480"/>
      <c r="BA27" s="480"/>
      <c r="BB27" s="481" t="s">
        <v>8</v>
      </c>
      <c r="BC27" s="473" t="s">
        <v>27</v>
      </c>
      <c r="BD27" s="473" t="s">
        <v>28</v>
      </c>
      <c r="BE27" s="476" t="s">
        <v>29</v>
      </c>
      <c r="BF27" s="473" t="s">
        <v>112</v>
      </c>
      <c r="BG27" s="473" t="s">
        <v>144</v>
      </c>
      <c r="BH27" s="476" t="s">
        <v>30</v>
      </c>
      <c r="BI27" s="470" t="s">
        <v>145</v>
      </c>
    </row>
    <row r="28" spans="1:69" s="9" customFormat="1" ht="13.8" thickBot="1" x14ac:dyDescent="0.3">
      <c r="A28" s="495"/>
      <c r="B28" s="78">
        <v>1</v>
      </c>
      <c r="C28" s="79">
        <v>2</v>
      </c>
      <c r="D28" s="79">
        <v>3</v>
      </c>
      <c r="E28" s="79">
        <v>4</v>
      </c>
      <c r="F28" s="85">
        <v>5</v>
      </c>
      <c r="G28" s="78">
        <v>6</v>
      </c>
      <c r="H28" s="79">
        <v>7</v>
      </c>
      <c r="I28" s="79">
        <v>8</v>
      </c>
      <c r="J28" s="82">
        <v>9</v>
      </c>
      <c r="K28" s="78">
        <v>10</v>
      </c>
      <c r="L28" s="79">
        <v>11</v>
      </c>
      <c r="M28" s="79">
        <v>12</v>
      </c>
      <c r="N28" s="83">
        <v>13</v>
      </c>
      <c r="O28" s="78">
        <v>14</v>
      </c>
      <c r="P28" s="79">
        <v>15</v>
      </c>
      <c r="Q28" s="79">
        <v>16</v>
      </c>
      <c r="R28" s="79">
        <v>17</v>
      </c>
      <c r="S28" s="80">
        <v>18</v>
      </c>
      <c r="T28" s="81">
        <v>19</v>
      </c>
      <c r="U28" s="79">
        <v>20</v>
      </c>
      <c r="V28" s="79">
        <v>21</v>
      </c>
      <c r="W28" s="82">
        <v>22</v>
      </c>
      <c r="X28" s="78">
        <v>23</v>
      </c>
      <c r="Y28" s="79">
        <v>24</v>
      </c>
      <c r="Z28" s="79">
        <v>25</v>
      </c>
      <c r="AA28" s="82">
        <v>26</v>
      </c>
      <c r="AB28" s="78">
        <v>27</v>
      </c>
      <c r="AC28" s="79">
        <v>28</v>
      </c>
      <c r="AD28" s="79">
        <v>29</v>
      </c>
      <c r="AE28" s="79">
        <v>30</v>
      </c>
      <c r="AF28" s="85">
        <v>31</v>
      </c>
      <c r="AG28" s="78">
        <v>32</v>
      </c>
      <c r="AH28" s="79">
        <v>33</v>
      </c>
      <c r="AI28" s="79">
        <v>34</v>
      </c>
      <c r="AJ28" s="80">
        <v>35</v>
      </c>
      <c r="AK28" s="78">
        <v>36</v>
      </c>
      <c r="AL28" s="79">
        <v>37</v>
      </c>
      <c r="AM28" s="79">
        <v>38</v>
      </c>
      <c r="AN28" s="83">
        <v>39</v>
      </c>
      <c r="AO28" s="78">
        <v>40</v>
      </c>
      <c r="AP28" s="79">
        <v>41</v>
      </c>
      <c r="AQ28" s="79">
        <v>42</v>
      </c>
      <c r="AR28" s="79">
        <v>43</v>
      </c>
      <c r="AS28" s="80">
        <v>44</v>
      </c>
      <c r="AT28" s="81">
        <v>45</v>
      </c>
      <c r="AU28" s="79">
        <v>46</v>
      </c>
      <c r="AV28" s="79">
        <v>47</v>
      </c>
      <c r="AW28" s="83">
        <v>48</v>
      </c>
      <c r="AX28" s="78">
        <v>49</v>
      </c>
      <c r="AY28" s="81">
        <v>50</v>
      </c>
      <c r="AZ28" s="84">
        <v>51</v>
      </c>
      <c r="BA28" s="105">
        <v>52</v>
      </c>
      <c r="BB28" s="482"/>
      <c r="BC28" s="474"/>
      <c r="BD28" s="474"/>
      <c r="BE28" s="477"/>
      <c r="BF28" s="474"/>
      <c r="BG28" s="474"/>
      <c r="BH28" s="477"/>
      <c r="BI28" s="471"/>
    </row>
    <row r="29" spans="1:69" s="9" customFormat="1" ht="12" customHeight="1" x14ac:dyDescent="0.25">
      <c r="A29" s="496"/>
      <c r="B29" s="106">
        <v>1</v>
      </c>
      <c r="C29" s="107">
        <v>7</v>
      </c>
      <c r="D29" s="107">
        <v>14</v>
      </c>
      <c r="E29" s="107">
        <v>21</v>
      </c>
      <c r="F29" s="108">
        <v>28</v>
      </c>
      <c r="G29" s="106">
        <v>5</v>
      </c>
      <c r="H29" s="107">
        <v>12</v>
      </c>
      <c r="I29" s="107">
        <v>19</v>
      </c>
      <c r="J29" s="109">
        <v>26</v>
      </c>
      <c r="K29" s="110">
        <v>2</v>
      </c>
      <c r="L29" s="107">
        <v>9</v>
      </c>
      <c r="M29" s="107">
        <v>16</v>
      </c>
      <c r="N29" s="109">
        <v>23</v>
      </c>
      <c r="O29" s="106">
        <v>30</v>
      </c>
      <c r="P29" s="107">
        <v>7</v>
      </c>
      <c r="Q29" s="107">
        <v>14</v>
      </c>
      <c r="R29" s="107">
        <v>21</v>
      </c>
      <c r="S29" s="111">
        <v>28</v>
      </c>
      <c r="T29" s="110">
        <v>4</v>
      </c>
      <c r="U29" s="107">
        <v>11</v>
      </c>
      <c r="V29" s="107">
        <v>18</v>
      </c>
      <c r="W29" s="109">
        <v>25</v>
      </c>
      <c r="X29" s="106">
        <v>1</v>
      </c>
      <c r="Y29" s="107">
        <v>8</v>
      </c>
      <c r="Z29" s="107">
        <v>15</v>
      </c>
      <c r="AA29" s="109">
        <v>22</v>
      </c>
      <c r="AB29" s="106">
        <v>1</v>
      </c>
      <c r="AC29" s="107">
        <v>8</v>
      </c>
      <c r="AD29" s="107">
        <v>15</v>
      </c>
      <c r="AE29" s="107">
        <v>22</v>
      </c>
      <c r="AF29" s="108">
        <v>29</v>
      </c>
      <c r="AG29" s="106">
        <v>5</v>
      </c>
      <c r="AH29" s="107">
        <v>12</v>
      </c>
      <c r="AI29" s="107">
        <v>19</v>
      </c>
      <c r="AJ29" s="109">
        <v>26</v>
      </c>
      <c r="AK29" s="106">
        <v>3</v>
      </c>
      <c r="AL29" s="107">
        <v>10</v>
      </c>
      <c r="AM29" s="107">
        <v>17</v>
      </c>
      <c r="AN29" s="109">
        <v>24</v>
      </c>
      <c r="AO29" s="106">
        <v>31</v>
      </c>
      <c r="AP29" s="107">
        <v>7</v>
      </c>
      <c r="AQ29" s="107">
        <v>14</v>
      </c>
      <c r="AR29" s="107">
        <v>21</v>
      </c>
      <c r="AS29" s="111">
        <v>28</v>
      </c>
      <c r="AT29" s="110">
        <v>5</v>
      </c>
      <c r="AU29" s="107">
        <v>12</v>
      </c>
      <c r="AV29" s="107">
        <v>19</v>
      </c>
      <c r="AW29" s="109">
        <v>26</v>
      </c>
      <c r="AX29" s="110">
        <v>2</v>
      </c>
      <c r="AY29" s="107">
        <v>9</v>
      </c>
      <c r="AZ29" s="107">
        <v>16</v>
      </c>
      <c r="BA29" s="135">
        <v>23</v>
      </c>
      <c r="BB29" s="482"/>
      <c r="BC29" s="474"/>
      <c r="BD29" s="474"/>
      <c r="BE29" s="477"/>
      <c r="BF29" s="474"/>
      <c r="BG29" s="474"/>
      <c r="BH29" s="477"/>
      <c r="BI29" s="471"/>
    </row>
    <row r="30" spans="1:69" s="9" customFormat="1" ht="12.75" customHeight="1" thickBot="1" x14ac:dyDescent="0.3">
      <c r="A30" s="497"/>
      <c r="B30" s="112">
        <v>6</v>
      </c>
      <c r="C30" s="113">
        <v>13</v>
      </c>
      <c r="D30" s="113">
        <v>20</v>
      </c>
      <c r="E30" s="113">
        <v>27</v>
      </c>
      <c r="F30" s="114">
        <v>4</v>
      </c>
      <c r="G30" s="112">
        <v>11</v>
      </c>
      <c r="H30" s="113">
        <v>18</v>
      </c>
      <c r="I30" s="113">
        <v>25</v>
      </c>
      <c r="J30" s="115">
        <v>1</v>
      </c>
      <c r="K30" s="116">
        <v>8</v>
      </c>
      <c r="L30" s="113">
        <v>15</v>
      </c>
      <c r="M30" s="113">
        <v>22</v>
      </c>
      <c r="N30" s="115">
        <v>29</v>
      </c>
      <c r="O30" s="112">
        <v>6</v>
      </c>
      <c r="P30" s="113">
        <v>13</v>
      </c>
      <c r="Q30" s="113">
        <v>20</v>
      </c>
      <c r="R30" s="113">
        <v>27</v>
      </c>
      <c r="S30" s="117">
        <v>3</v>
      </c>
      <c r="T30" s="116">
        <v>10</v>
      </c>
      <c r="U30" s="113">
        <v>17</v>
      </c>
      <c r="V30" s="113">
        <v>24</v>
      </c>
      <c r="W30" s="115">
        <v>31</v>
      </c>
      <c r="X30" s="112">
        <v>7</v>
      </c>
      <c r="Y30" s="113">
        <v>14</v>
      </c>
      <c r="Z30" s="113">
        <v>21</v>
      </c>
      <c r="AA30" s="115">
        <v>28</v>
      </c>
      <c r="AB30" s="112">
        <v>7</v>
      </c>
      <c r="AC30" s="113">
        <v>14</v>
      </c>
      <c r="AD30" s="113">
        <v>21</v>
      </c>
      <c r="AE30" s="113">
        <v>28</v>
      </c>
      <c r="AF30" s="114">
        <v>4</v>
      </c>
      <c r="AG30" s="112">
        <v>11</v>
      </c>
      <c r="AH30" s="113">
        <v>18</v>
      </c>
      <c r="AI30" s="113">
        <v>25</v>
      </c>
      <c r="AJ30" s="115">
        <v>2</v>
      </c>
      <c r="AK30" s="112">
        <v>9</v>
      </c>
      <c r="AL30" s="113">
        <v>26</v>
      </c>
      <c r="AM30" s="113">
        <v>23</v>
      </c>
      <c r="AN30" s="115">
        <v>30</v>
      </c>
      <c r="AO30" s="112">
        <v>6</v>
      </c>
      <c r="AP30" s="113">
        <v>13</v>
      </c>
      <c r="AQ30" s="113">
        <v>20</v>
      </c>
      <c r="AR30" s="113">
        <v>27</v>
      </c>
      <c r="AS30" s="117">
        <v>4</v>
      </c>
      <c r="AT30" s="116">
        <v>11</v>
      </c>
      <c r="AU30" s="113">
        <v>18</v>
      </c>
      <c r="AV30" s="113">
        <v>25</v>
      </c>
      <c r="AW30" s="115">
        <v>1</v>
      </c>
      <c r="AX30" s="116">
        <v>8</v>
      </c>
      <c r="AY30" s="113">
        <v>15</v>
      </c>
      <c r="AZ30" s="113">
        <v>22</v>
      </c>
      <c r="BA30" s="136">
        <v>29</v>
      </c>
      <c r="BB30" s="483"/>
      <c r="BC30" s="475"/>
      <c r="BD30" s="475"/>
      <c r="BE30" s="478"/>
      <c r="BF30" s="475"/>
      <c r="BG30" s="475"/>
      <c r="BH30" s="478"/>
      <c r="BI30" s="472"/>
    </row>
    <row r="31" spans="1:69" s="9" customFormat="1" x14ac:dyDescent="0.25">
      <c r="A31" s="148" t="s">
        <v>96</v>
      </c>
      <c r="B31" s="149" t="s">
        <v>97</v>
      </c>
      <c r="C31" s="18" t="s">
        <v>97</v>
      </c>
      <c r="D31" s="18" t="s">
        <v>97</v>
      </c>
      <c r="E31" s="18" t="s">
        <v>97</v>
      </c>
      <c r="F31" s="150" t="s">
        <v>97</v>
      </c>
      <c r="G31" s="149" t="s">
        <v>97</v>
      </c>
      <c r="H31" s="18" t="s">
        <v>97</v>
      </c>
      <c r="I31" s="18" t="s">
        <v>97</v>
      </c>
      <c r="J31" s="151" t="s">
        <v>97</v>
      </c>
      <c r="K31" s="152" t="s">
        <v>97</v>
      </c>
      <c r="L31" s="18" t="s">
        <v>97</v>
      </c>
      <c r="M31" s="18" t="s">
        <v>97</v>
      </c>
      <c r="N31" s="153" t="s">
        <v>97</v>
      </c>
      <c r="O31" s="149" t="s">
        <v>97</v>
      </c>
      <c r="P31" s="18" t="s">
        <v>97</v>
      </c>
      <c r="Q31" s="18" t="s">
        <v>98</v>
      </c>
      <c r="R31" s="18" t="s">
        <v>98</v>
      </c>
      <c r="S31" s="154" t="s">
        <v>22</v>
      </c>
      <c r="T31" s="155" t="s">
        <v>99</v>
      </c>
      <c r="U31" s="156" t="s">
        <v>99</v>
      </c>
      <c r="V31" s="156" t="s">
        <v>23</v>
      </c>
      <c r="W31" s="157" t="s">
        <v>23</v>
      </c>
      <c r="X31" s="158" t="s">
        <v>23</v>
      </c>
      <c r="Y31" s="156" t="s">
        <v>100</v>
      </c>
      <c r="Z31" s="156" t="s">
        <v>21</v>
      </c>
      <c r="AA31" s="159" t="s">
        <v>97</v>
      </c>
      <c r="AB31" s="152" t="s">
        <v>97</v>
      </c>
      <c r="AC31" s="18" t="s">
        <v>97</v>
      </c>
      <c r="AD31" s="18" t="s">
        <v>97</v>
      </c>
      <c r="AE31" s="18" t="s">
        <v>97</v>
      </c>
      <c r="AF31" s="150" t="s">
        <v>97</v>
      </c>
      <c r="AG31" s="149" t="s">
        <v>97</v>
      </c>
      <c r="AH31" s="18" t="s">
        <v>97</v>
      </c>
      <c r="AI31" s="18" t="s">
        <v>97</v>
      </c>
      <c r="AJ31" s="151" t="s">
        <v>97</v>
      </c>
      <c r="AK31" s="152" t="s">
        <v>97</v>
      </c>
      <c r="AL31" s="18" t="s">
        <v>97</v>
      </c>
      <c r="AM31" s="18" t="s">
        <v>97</v>
      </c>
      <c r="AN31" s="153" t="s">
        <v>97</v>
      </c>
      <c r="AO31" s="149" t="s">
        <v>22</v>
      </c>
      <c r="AP31" s="18" t="s">
        <v>98</v>
      </c>
      <c r="AQ31" s="18" t="s">
        <v>22</v>
      </c>
      <c r="AR31" s="18" t="s">
        <v>99</v>
      </c>
      <c r="AS31" s="160" t="s">
        <v>99</v>
      </c>
      <c r="AT31" s="152" t="s">
        <v>99</v>
      </c>
      <c r="AU31" s="18" t="s">
        <v>99</v>
      </c>
      <c r="AV31" s="18" t="s">
        <v>99</v>
      </c>
      <c r="AW31" s="153" t="s">
        <v>99</v>
      </c>
      <c r="AX31" s="149" t="s">
        <v>99</v>
      </c>
      <c r="AY31" s="18" t="s">
        <v>99</v>
      </c>
      <c r="AZ31" s="18" t="s">
        <v>99</v>
      </c>
      <c r="BA31" s="153" t="s">
        <v>99</v>
      </c>
      <c r="BB31" s="161" t="s">
        <v>96</v>
      </c>
      <c r="BC31" s="162">
        <v>30</v>
      </c>
      <c r="BD31" s="162">
        <v>6</v>
      </c>
      <c r="BE31" s="162">
        <v>4</v>
      </c>
      <c r="BF31" s="162"/>
      <c r="BG31" s="162"/>
      <c r="BH31" s="162">
        <v>12</v>
      </c>
      <c r="BI31" s="163">
        <f>SUM(BB31:BH31)</f>
        <v>52</v>
      </c>
    </row>
    <row r="32" spans="1:69" s="9" customFormat="1" x14ac:dyDescent="0.25">
      <c r="A32" s="10" t="s">
        <v>101</v>
      </c>
      <c r="B32" s="11" t="s">
        <v>97</v>
      </c>
      <c r="C32" s="94" t="s">
        <v>97</v>
      </c>
      <c r="D32" s="94" t="s">
        <v>97</v>
      </c>
      <c r="E32" s="94" t="s">
        <v>97</v>
      </c>
      <c r="F32" s="102" t="s">
        <v>97</v>
      </c>
      <c r="G32" s="11" t="s">
        <v>97</v>
      </c>
      <c r="H32" s="94" t="s">
        <v>97</v>
      </c>
      <c r="I32" s="94" t="s">
        <v>97</v>
      </c>
      <c r="J32" s="95" t="s">
        <v>97</v>
      </c>
      <c r="K32" s="104" t="s">
        <v>97</v>
      </c>
      <c r="L32" s="94" t="s">
        <v>97</v>
      </c>
      <c r="M32" s="94" t="s">
        <v>97</v>
      </c>
      <c r="N32" s="101" t="s">
        <v>97</v>
      </c>
      <c r="O32" s="11" t="s">
        <v>97</v>
      </c>
      <c r="P32" s="94" t="s">
        <v>97</v>
      </c>
      <c r="Q32" s="94" t="s">
        <v>98</v>
      </c>
      <c r="R32" s="94" t="s">
        <v>98</v>
      </c>
      <c r="S32" s="118" t="s">
        <v>22</v>
      </c>
      <c r="T32" s="119" t="s">
        <v>99</v>
      </c>
      <c r="U32" s="120" t="s">
        <v>99</v>
      </c>
      <c r="V32" s="120" t="s">
        <v>23</v>
      </c>
      <c r="W32" s="121" t="s">
        <v>23</v>
      </c>
      <c r="X32" s="122" t="s">
        <v>23</v>
      </c>
      <c r="Y32" s="120" t="s">
        <v>100</v>
      </c>
      <c r="Z32" s="120" t="s">
        <v>21</v>
      </c>
      <c r="AA32" s="123" t="s">
        <v>97</v>
      </c>
      <c r="AB32" s="104" t="s">
        <v>97</v>
      </c>
      <c r="AC32" s="94" t="s">
        <v>97</v>
      </c>
      <c r="AD32" s="94" t="s">
        <v>97</v>
      </c>
      <c r="AE32" s="94" t="s">
        <v>97</v>
      </c>
      <c r="AF32" s="102" t="s">
        <v>97</v>
      </c>
      <c r="AG32" s="11" t="s">
        <v>97</v>
      </c>
      <c r="AH32" s="94" t="s">
        <v>97</v>
      </c>
      <c r="AI32" s="94" t="s">
        <v>97</v>
      </c>
      <c r="AJ32" s="95" t="s">
        <v>97</v>
      </c>
      <c r="AK32" s="104" t="s">
        <v>97</v>
      </c>
      <c r="AL32" s="94" t="s">
        <v>97</v>
      </c>
      <c r="AM32" s="94" t="s">
        <v>97</v>
      </c>
      <c r="AN32" s="101" t="s">
        <v>97</v>
      </c>
      <c r="AO32" s="11" t="s">
        <v>22</v>
      </c>
      <c r="AP32" s="94" t="s">
        <v>98</v>
      </c>
      <c r="AQ32" s="94" t="s">
        <v>22</v>
      </c>
      <c r="AR32" s="94" t="s">
        <v>99</v>
      </c>
      <c r="AS32" s="103" t="s">
        <v>99</v>
      </c>
      <c r="AT32" s="104" t="s">
        <v>99</v>
      </c>
      <c r="AU32" s="94" t="s">
        <v>99</v>
      </c>
      <c r="AV32" s="94" t="s">
        <v>99</v>
      </c>
      <c r="AW32" s="101" t="s">
        <v>99</v>
      </c>
      <c r="AX32" s="11" t="s">
        <v>99</v>
      </c>
      <c r="AY32" s="94" t="s">
        <v>99</v>
      </c>
      <c r="AZ32" s="94" t="s">
        <v>99</v>
      </c>
      <c r="BA32" s="101" t="s">
        <v>99</v>
      </c>
      <c r="BB32" s="164" t="s">
        <v>101</v>
      </c>
      <c r="BC32" s="165">
        <v>30</v>
      </c>
      <c r="BD32" s="165">
        <v>6</v>
      </c>
      <c r="BE32" s="165">
        <v>4</v>
      </c>
      <c r="BF32" s="165"/>
      <c r="BG32" s="165"/>
      <c r="BH32" s="165">
        <v>12</v>
      </c>
      <c r="BI32" s="166">
        <f t="shared" ref="BI32" si="0">SUM(BB32:BH32)</f>
        <v>52</v>
      </c>
    </row>
    <row r="33" spans="1:61" s="9" customFormat="1" ht="13.8" thickBot="1" x14ac:dyDescent="0.3">
      <c r="A33" s="12" t="s">
        <v>102</v>
      </c>
      <c r="B33" s="13" t="s">
        <v>97</v>
      </c>
      <c r="C33" s="96" t="s">
        <v>97</v>
      </c>
      <c r="D33" s="96" t="s">
        <v>97</v>
      </c>
      <c r="E33" s="96" t="s">
        <v>97</v>
      </c>
      <c r="F33" s="86" t="s">
        <v>97</v>
      </c>
      <c r="G33" s="13" t="s">
        <v>97</v>
      </c>
      <c r="H33" s="96" t="s">
        <v>97</v>
      </c>
      <c r="I33" s="96" t="s">
        <v>97</v>
      </c>
      <c r="J33" s="97" t="s">
        <v>97</v>
      </c>
      <c r="K33" s="15" t="s">
        <v>97</v>
      </c>
      <c r="L33" s="96" t="s">
        <v>97</v>
      </c>
      <c r="M33" s="96" t="s">
        <v>97</v>
      </c>
      <c r="N33" s="14" t="s">
        <v>97</v>
      </c>
      <c r="O33" s="13" t="s">
        <v>97</v>
      </c>
      <c r="P33" s="96" t="s">
        <v>97</v>
      </c>
      <c r="Q33" s="96" t="s">
        <v>98</v>
      </c>
      <c r="R33" s="96" t="s">
        <v>98</v>
      </c>
      <c r="S33" s="124" t="s">
        <v>22</v>
      </c>
      <c r="T33" s="125" t="s">
        <v>99</v>
      </c>
      <c r="U33" s="126" t="s">
        <v>99</v>
      </c>
      <c r="V33" s="126" t="s">
        <v>23</v>
      </c>
      <c r="W33" s="127" t="s">
        <v>23</v>
      </c>
      <c r="X33" s="128" t="s">
        <v>23</v>
      </c>
      <c r="Y33" s="126" t="s">
        <v>100</v>
      </c>
      <c r="Z33" s="126" t="s">
        <v>21</v>
      </c>
      <c r="AA33" s="129" t="s">
        <v>97</v>
      </c>
      <c r="AB33" s="15" t="s">
        <v>97</v>
      </c>
      <c r="AC33" s="96" t="s">
        <v>97</v>
      </c>
      <c r="AD33" s="96" t="s">
        <v>97</v>
      </c>
      <c r="AE33" s="96" t="s">
        <v>97</v>
      </c>
      <c r="AF33" s="86" t="s">
        <v>97</v>
      </c>
      <c r="AG33" s="13" t="s">
        <v>97</v>
      </c>
      <c r="AH33" s="96" t="s">
        <v>97</v>
      </c>
      <c r="AI33" s="96" t="s">
        <v>97</v>
      </c>
      <c r="AJ33" s="97" t="s">
        <v>22</v>
      </c>
      <c r="AK33" s="15" t="s">
        <v>22</v>
      </c>
      <c r="AL33" s="353" t="s">
        <v>22</v>
      </c>
      <c r="AM33" s="353" t="s">
        <v>103</v>
      </c>
      <c r="AN33" s="127" t="s">
        <v>103</v>
      </c>
      <c r="AO33" s="128" t="s">
        <v>103</v>
      </c>
      <c r="AP33" s="353" t="s">
        <v>103</v>
      </c>
      <c r="AQ33" s="353" t="s">
        <v>103</v>
      </c>
      <c r="AR33" s="353" t="s">
        <v>104</v>
      </c>
      <c r="AS33" s="355"/>
      <c r="AT33" s="356"/>
      <c r="AU33" s="357"/>
      <c r="AV33" s="358"/>
      <c r="AW33" s="359"/>
      <c r="AX33" s="360"/>
      <c r="AY33" s="358"/>
      <c r="AZ33" s="358"/>
      <c r="BA33" s="359"/>
      <c r="BB33" s="167" t="s">
        <v>102</v>
      </c>
      <c r="BC33" s="354">
        <v>25</v>
      </c>
      <c r="BD33" s="354">
        <v>6</v>
      </c>
      <c r="BE33" s="354">
        <v>4</v>
      </c>
      <c r="BF33" s="168">
        <v>5</v>
      </c>
      <c r="BG33" s="168">
        <v>1</v>
      </c>
      <c r="BH33" s="168">
        <v>2</v>
      </c>
      <c r="BI33" s="169">
        <f>SUM(BB33:BH33)</f>
        <v>43</v>
      </c>
    </row>
    <row r="34" spans="1:61" s="21" customFormat="1" ht="13.8" thickBot="1" x14ac:dyDescent="0.3">
      <c r="A34" s="16" t="s">
        <v>105</v>
      </c>
      <c r="B34" s="17"/>
      <c r="C34" s="17"/>
      <c r="D34" s="17"/>
      <c r="E34" s="18" t="s">
        <v>97</v>
      </c>
      <c r="F34" s="19" t="s">
        <v>106</v>
      </c>
      <c r="G34" s="17"/>
      <c r="H34" s="17"/>
      <c r="I34" s="17"/>
      <c r="J34" s="17"/>
      <c r="K34" s="17"/>
      <c r="L34" s="17"/>
      <c r="M34" s="18" t="s">
        <v>98</v>
      </c>
      <c r="N34" s="19" t="s">
        <v>107</v>
      </c>
      <c r="O34" s="20"/>
      <c r="P34" s="20"/>
      <c r="Q34" s="20"/>
      <c r="R34" s="19"/>
      <c r="S34" s="19"/>
      <c r="T34" s="19"/>
      <c r="U34" s="18" t="s">
        <v>100</v>
      </c>
      <c r="V34" s="19" t="s">
        <v>108</v>
      </c>
      <c r="W34" s="19"/>
      <c r="X34" s="19"/>
      <c r="Y34" s="19"/>
      <c r="Z34" s="18" t="s">
        <v>99</v>
      </c>
      <c r="AA34" s="19" t="s">
        <v>109</v>
      </c>
      <c r="AB34" s="19"/>
      <c r="AC34" s="19"/>
      <c r="AD34" s="19"/>
      <c r="AE34" s="18" t="s">
        <v>103</v>
      </c>
      <c r="AF34" s="19" t="s">
        <v>110</v>
      </c>
      <c r="AG34" s="19"/>
      <c r="AH34" s="130"/>
      <c r="AI34" s="130"/>
      <c r="AJ34" s="130"/>
      <c r="AK34" s="130"/>
      <c r="AL34" s="130"/>
      <c r="AM34" s="130"/>
      <c r="AN34" s="130"/>
      <c r="AO34" s="130"/>
      <c r="AP34" s="131" t="s">
        <v>104</v>
      </c>
      <c r="AQ34" s="130" t="s">
        <v>111</v>
      </c>
      <c r="AR34" s="132"/>
      <c r="AS34" s="133"/>
      <c r="AT34" s="133"/>
      <c r="AU34" s="133"/>
      <c r="AV34" s="133"/>
      <c r="AW34" s="133"/>
      <c r="AX34" s="133"/>
      <c r="AY34" s="133"/>
      <c r="AZ34" s="133"/>
      <c r="BA34" s="133"/>
      <c r="BB34" s="170" t="s">
        <v>185</v>
      </c>
      <c r="BC34" s="171">
        <f>SUM(BC31:BC33)</f>
        <v>85</v>
      </c>
      <c r="BD34" s="171">
        <f t="shared" ref="BD34:BI34" si="1">SUM(BD31:BD33)</f>
        <v>18</v>
      </c>
      <c r="BE34" s="171">
        <f t="shared" si="1"/>
        <v>12</v>
      </c>
      <c r="BF34" s="171">
        <f t="shared" si="1"/>
        <v>5</v>
      </c>
      <c r="BG34" s="171">
        <f t="shared" si="1"/>
        <v>1</v>
      </c>
      <c r="BH34" s="171">
        <f t="shared" si="1"/>
        <v>26</v>
      </c>
      <c r="BI34" s="172">
        <f t="shared" si="1"/>
        <v>147</v>
      </c>
    </row>
    <row r="35" spans="1:61" s="98" customFormat="1" ht="10.5" customHeight="1" x14ac:dyDescent="0.3">
      <c r="A35" s="22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</row>
    <row r="36" spans="1:61" s="23" customFormat="1" ht="15" customHeight="1" thickBot="1" x14ac:dyDescent="0.3">
      <c r="A36" s="174"/>
      <c r="M36" s="174"/>
      <c r="Q36" s="465" t="s">
        <v>25</v>
      </c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K36" s="175"/>
      <c r="AL36" s="484" t="s">
        <v>26</v>
      </c>
      <c r="AM36" s="484"/>
      <c r="AN36" s="484"/>
      <c r="AO36" s="484"/>
      <c r="AP36" s="484"/>
      <c r="AQ36" s="484"/>
      <c r="AR36" s="484"/>
      <c r="AS36" s="484"/>
      <c r="AT36" s="484"/>
      <c r="AU36" s="484"/>
      <c r="AV36" s="484"/>
      <c r="AW36" s="484"/>
      <c r="AX36" s="484"/>
      <c r="AY36" s="484"/>
      <c r="AZ36" s="484"/>
      <c r="BA36" s="484"/>
      <c r="BB36" s="484"/>
      <c r="BC36" s="484"/>
      <c r="BD36" s="175"/>
    </row>
    <row r="37" spans="1:61" s="21" customFormat="1" ht="63.6" customHeight="1" x14ac:dyDescent="0.2">
      <c r="A37" s="134"/>
      <c r="M37" s="176"/>
      <c r="Q37" s="466" t="s">
        <v>31</v>
      </c>
      <c r="R37" s="467"/>
      <c r="S37" s="467"/>
      <c r="T37" s="467"/>
      <c r="U37" s="467"/>
      <c r="V37" s="467"/>
      <c r="W37" s="467"/>
      <c r="X37" s="468" t="s">
        <v>32</v>
      </c>
      <c r="Y37" s="468"/>
      <c r="Z37" s="468" t="s">
        <v>33</v>
      </c>
      <c r="AA37" s="469"/>
      <c r="AK37" s="485" t="s">
        <v>115</v>
      </c>
      <c r="AL37" s="486"/>
      <c r="AM37" s="486"/>
      <c r="AN37" s="486"/>
      <c r="AO37" s="486"/>
      <c r="AP37" s="486"/>
      <c r="AQ37" s="486"/>
      <c r="AR37" s="486"/>
      <c r="AS37" s="486"/>
      <c r="AT37" s="487"/>
      <c r="AU37" s="488" t="s">
        <v>113</v>
      </c>
      <c r="AV37" s="486"/>
      <c r="AW37" s="486"/>
      <c r="AX37" s="486"/>
      <c r="AY37" s="486"/>
      <c r="AZ37" s="486"/>
      <c r="BA37" s="486"/>
      <c r="BB37" s="487"/>
      <c r="BC37" s="449" t="s">
        <v>32</v>
      </c>
      <c r="BD37" s="450"/>
    </row>
    <row r="38" spans="1:61" s="21" customFormat="1" ht="12.75" customHeight="1" x14ac:dyDescent="0.25">
      <c r="A38" s="137"/>
      <c r="M38" s="177"/>
      <c r="Q38" s="508" t="s">
        <v>138</v>
      </c>
      <c r="R38" s="509"/>
      <c r="S38" s="509"/>
      <c r="T38" s="509"/>
      <c r="U38" s="509"/>
      <c r="V38" s="509"/>
      <c r="W38" s="509"/>
      <c r="X38" s="510">
        <v>1.2</v>
      </c>
      <c r="Y38" s="510"/>
      <c r="Z38" s="506">
        <v>4</v>
      </c>
      <c r="AA38" s="507"/>
      <c r="AK38" s="428" t="s">
        <v>137</v>
      </c>
      <c r="AL38" s="429"/>
      <c r="AM38" s="429"/>
      <c r="AN38" s="429"/>
      <c r="AO38" s="429"/>
      <c r="AP38" s="429"/>
      <c r="AQ38" s="429"/>
      <c r="AR38" s="429"/>
      <c r="AS38" s="429"/>
      <c r="AT38" s="430"/>
      <c r="AU38" s="437" t="s">
        <v>116</v>
      </c>
      <c r="AV38" s="438"/>
      <c r="AW38" s="438"/>
      <c r="AX38" s="438"/>
      <c r="AY38" s="438"/>
      <c r="AZ38" s="438"/>
      <c r="BA38" s="438"/>
      <c r="BB38" s="439"/>
      <c r="BC38" s="437">
        <v>6</v>
      </c>
      <c r="BD38" s="446"/>
    </row>
    <row r="39" spans="1:61" s="21" customFormat="1" x14ac:dyDescent="0.25">
      <c r="A39" s="137"/>
      <c r="M39" s="177"/>
      <c r="Q39" s="508" t="s">
        <v>114</v>
      </c>
      <c r="R39" s="509"/>
      <c r="S39" s="509"/>
      <c r="T39" s="509"/>
      <c r="U39" s="509"/>
      <c r="V39" s="509"/>
      <c r="W39" s="509"/>
      <c r="X39" s="510">
        <v>3.4</v>
      </c>
      <c r="Y39" s="510"/>
      <c r="Z39" s="506">
        <v>4</v>
      </c>
      <c r="AA39" s="507"/>
      <c r="AK39" s="431"/>
      <c r="AL39" s="432"/>
      <c r="AM39" s="432"/>
      <c r="AN39" s="432"/>
      <c r="AO39" s="432"/>
      <c r="AP39" s="432"/>
      <c r="AQ39" s="432"/>
      <c r="AR39" s="432"/>
      <c r="AS39" s="432"/>
      <c r="AT39" s="433"/>
      <c r="AU39" s="440"/>
      <c r="AV39" s="441"/>
      <c r="AW39" s="441"/>
      <c r="AX39" s="441"/>
      <c r="AY39" s="441"/>
      <c r="AZ39" s="441"/>
      <c r="BA39" s="441"/>
      <c r="BB39" s="442"/>
      <c r="BC39" s="440"/>
      <c r="BD39" s="447"/>
    </row>
    <row r="40" spans="1:61" s="21" customFormat="1" ht="12.75" customHeight="1" thickBot="1" x14ac:dyDescent="0.3">
      <c r="A40" s="137"/>
      <c r="M40" s="177"/>
      <c r="Q40" s="511" t="s">
        <v>142</v>
      </c>
      <c r="R40" s="512"/>
      <c r="S40" s="512"/>
      <c r="T40" s="512"/>
      <c r="U40" s="512"/>
      <c r="V40" s="512"/>
      <c r="W40" s="512"/>
      <c r="X40" s="504">
        <v>5.6</v>
      </c>
      <c r="Y40" s="504"/>
      <c r="Z40" s="504">
        <v>4</v>
      </c>
      <c r="AA40" s="505"/>
      <c r="AK40" s="434"/>
      <c r="AL40" s="435"/>
      <c r="AM40" s="435"/>
      <c r="AN40" s="435"/>
      <c r="AO40" s="435"/>
      <c r="AP40" s="435"/>
      <c r="AQ40" s="435"/>
      <c r="AR40" s="435"/>
      <c r="AS40" s="435"/>
      <c r="AT40" s="436"/>
      <c r="AU40" s="443"/>
      <c r="AV40" s="444"/>
      <c r="AW40" s="444"/>
      <c r="AX40" s="444"/>
      <c r="AY40" s="444"/>
      <c r="AZ40" s="444"/>
      <c r="BA40" s="444"/>
      <c r="BB40" s="445"/>
      <c r="BC40" s="443"/>
      <c r="BD40" s="448"/>
    </row>
    <row r="41" spans="1:61" s="21" customFormat="1" ht="15" customHeight="1" x14ac:dyDescent="0.25">
      <c r="A41" s="137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61" ht="12.75" customHeight="1" x14ac:dyDescent="0.3"/>
    <row r="43" spans="1:61" ht="12.75" customHeight="1" x14ac:dyDescent="0.3"/>
  </sheetData>
  <mergeCells count="66">
    <mergeCell ref="Z40:AA40"/>
    <mergeCell ref="Z39:AA39"/>
    <mergeCell ref="Z38:AA38"/>
    <mergeCell ref="Q38:W38"/>
    <mergeCell ref="X38:Y38"/>
    <mergeCell ref="Q39:W39"/>
    <mergeCell ref="X39:Y39"/>
    <mergeCell ref="Q40:W40"/>
    <mergeCell ref="X40:Y40"/>
    <mergeCell ref="BB26:BI26"/>
    <mergeCell ref="A27:A30"/>
    <mergeCell ref="B27:F27"/>
    <mergeCell ref="G27:J27"/>
    <mergeCell ref="K27:N27"/>
    <mergeCell ref="O27:S27"/>
    <mergeCell ref="T27:W27"/>
    <mergeCell ref="X27:AA27"/>
    <mergeCell ref="AB27:AF27"/>
    <mergeCell ref="AG27:AJ27"/>
    <mergeCell ref="AK27:AN27"/>
    <mergeCell ref="AO27:AS27"/>
    <mergeCell ref="AT27:AW27"/>
    <mergeCell ref="AI24:AZ24"/>
    <mergeCell ref="A26:BA26"/>
    <mergeCell ref="G20:X20"/>
    <mergeCell ref="AI20:AZ20"/>
    <mergeCell ref="G22:X22"/>
    <mergeCell ref="AI22:AZ22"/>
    <mergeCell ref="G24:X24"/>
    <mergeCell ref="G16:AD16"/>
    <mergeCell ref="AI16:AZ16"/>
    <mergeCell ref="G18:X18"/>
    <mergeCell ref="AI18:BF18"/>
    <mergeCell ref="P11:AN11"/>
    <mergeCell ref="Q36:AA36"/>
    <mergeCell ref="Q37:W37"/>
    <mergeCell ref="X37:Y37"/>
    <mergeCell ref="Z37:AA37"/>
    <mergeCell ref="BI27:BI30"/>
    <mergeCell ref="BD27:BD30"/>
    <mergeCell ref="BE27:BE30"/>
    <mergeCell ref="AX27:BA27"/>
    <mergeCell ref="BB27:BB30"/>
    <mergeCell ref="BC27:BC30"/>
    <mergeCell ref="BF27:BF30"/>
    <mergeCell ref="BG27:BG30"/>
    <mergeCell ref="BH27:BH30"/>
    <mergeCell ref="AL36:BC36"/>
    <mergeCell ref="AK37:AT37"/>
    <mergeCell ref="AU37:BB37"/>
    <mergeCell ref="AK38:AT40"/>
    <mergeCell ref="AU38:BB40"/>
    <mergeCell ref="BC38:BD40"/>
    <mergeCell ref="BC37:BD37"/>
    <mergeCell ref="A1:BI1"/>
    <mergeCell ref="J4:AT4"/>
    <mergeCell ref="P12:AT12"/>
    <mergeCell ref="P13:AT13"/>
    <mergeCell ref="P14:AT14"/>
    <mergeCell ref="J5:AO5"/>
    <mergeCell ref="A2:BI2"/>
    <mergeCell ref="A3:BI3"/>
    <mergeCell ref="Q8:AM8"/>
    <mergeCell ref="Q9:AM9"/>
    <mergeCell ref="Q7:AM7"/>
    <mergeCell ref="A9:G9"/>
  </mergeCells>
  <printOptions horizontalCentered="1"/>
  <pageMargins left="0.11811023622047245" right="0.11811023622047245" top="0.31496062992125984" bottom="0.15748031496062992" header="0" footer="0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1"/>
  <sheetViews>
    <sheetView view="pageBreakPreview" zoomScale="70" zoomScaleNormal="70" zoomScaleSheetLayoutView="70" workbookViewId="0">
      <selection activeCell="E45" sqref="E45"/>
    </sheetView>
  </sheetViews>
  <sheetFormatPr defaultRowHeight="15.6" x14ac:dyDescent="0.3"/>
  <cols>
    <col min="1" max="1" width="8.6640625" style="25" customWidth="1"/>
    <col min="2" max="2" width="56" style="8" customWidth="1"/>
    <col min="3" max="6" width="5.5546875" style="48" customWidth="1"/>
    <col min="7" max="7" width="5.44140625" style="48" customWidth="1"/>
    <col min="8" max="8" width="7.44140625" style="48" customWidth="1"/>
    <col min="9" max="9" width="6" style="48" customWidth="1"/>
    <col min="10" max="11" width="4.5546875" style="48" customWidth="1"/>
    <col min="12" max="13" width="5.44140625" style="48" customWidth="1"/>
    <col min="14" max="14" width="6.88671875" style="48" customWidth="1"/>
    <col min="15" max="15" width="5.88671875" style="48" customWidth="1"/>
    <col min="16" max="16" width="6.5546875" style="48" customWidth="1"/>
    <col min="17" max="20" width="5.88671875" style="25" customWidth="1"/>
    <col min="21" max="21" width="8" style="62" customWidth="1"/>
    <col min="22" max="23" width="8" style="63" customWidth="1"/>
    <col min="24" max="27" width="5.109375" style="24" customWidth="1"/>
    <col min="28" max="29" width="5.109375" style="25" customWidth="1"/>
    <col min="30" max="258" width="9.109375" style="48"/>
    <col min="259" max="259" width="9.44140625" style="48" customWidth="1"/>
    <col min="260" max="260" width="53.5546875" style="48" customWidth="1"/>
    <col min="261" max="264" width="5.5546875" style="48" customWidth="1"/>
    <col min="265" max="265" width="5.44140625" style="48" customWidth="1"/>
    <col min="266" max="266" width="7.44140625" style="48" customWidth="1"/>
    <col min="267" max="267" width="6" style="48" customWidth="1"/>
    <col min="268" max="269" width="4.5546875" style="48" customWidth="1"/>
    <col min="270" max="270" width="5.44140625" style="48" customWidth="1"/>
    <col min="271" max="271" width="6.88671875" style="48" customWidth="1"/>
    <col min="272" max="272" width="5.88671875" style="48" customWidth="1"/>
    <col min="273" max="273" width="6.5546875" style="48" customWidth="1"/>
    <col min="274" max="277" width="5.88671875" style="48" customWidth="1"/>
    <col min="278" max="279" width="9.109375" style="48"/>
    <col min="280" max="285" width="6.109375" style="48" customWidth="1"/>
    <col min="286" max="514" width="9.109375" style="48"/>
    <col min="515" max="515" width="9.44140625" style="48" customWidth="1"/>
    <col min="516" max="516" width="53.5546875" style="48" customWidth="1"/>
    <col min="517" max="520" width="5.5546875" style="48" customWidth="1"/>
    <col min="521" max="521" width="5.44140625" style="48" customWidth="1"/>
    <col min="522" max="522" width="7.44140625" style="48" customWidth="1"/>
    <col min="523" max="523" width="6" style="48" customWidth="1"/>
    <col min="524" max="525" width="4.5546875" style="48" customWidth="1"/>
    <col min="526" max="526" width="5.44140625" style="48" customWidth="1"/>
    <col min="527" max="527" width="6.88671875" style="48" customWidth="1"/>
    <col min="528" max="528" width="5.88671875" style="48" customWidth="1"/>
    <col min="529" max="529" width="6.5546875" style="48" customWidth="1"/>
    <col min="530" max="533" width="5.88671875" style="48" customWidth="1"/>
    <col min="534" max="535" width="9.109375" style="48"/>
    <col min="536" max="541" width="6.109375" style="48" customWidth="1"/>
    <col min="542" max="770" width="9.109375" style="48"/>
    <col min="771" max="771" width="9.44140625" style="48" customWidth="1"/>
    <col min="772" max="772" width="53.5546875" style="48" customWidth="1"/>
    <col min="773" max="776" width="5.5546875" style="48" customWidth="1"/>
    <col min="777" max="777" width="5.44140625" style="48" customWidth="1"/>
    <col min="778" max="778" width="7.44140625" style="48" customWidth="1"/>
    <col min="779" max="779" width="6" style="48" customWidth="1"/>
    <col min="780" max="781" width="4.5546875" style="48" customWidth="1"/>
    <col min="782" max="782" width="5.44140625" style="48" customWidth="1"/>
    <col min="783" max="783" width="6.88671875" style="48" customWidth="1"/>
    <col min="784" max="784" width="5.88671875" style="48" customWidth="1"/>
    <col min="785" max="785" width="6.5546875" style="48" customWidth="1"/>
    <col min="786" max="789" width="5.88671875" style="48" customWidth="1"/>
    <col min="790" max="791" width="9.109375" style="48"/>
    <col min="792" max="797" width="6.109375" style="48" customWidth="1"/>
    <col min="798" max="1026" width="9.109375" style="48"/>
    <col min="1027" max="1027" width="9.44140625" style="48" customWidth="1"/>
    <col min="1028" max="1028" width="53.5546875" style="48" customWidth="1"/>
    <col min="1029" max="1032" width="5.5546875" style="48" customWidth="1"/>
    <col min="1033" max="1033" width="5.44140625" style="48" customWidth="1"/>
    <col min="1034" max="1034" width="7.44140625" style="48" customWidth="1"/>
    <col min="1035" max="1035" width="6" style="48" customWidth="1"/>
    <col min="1036" max="1037" width="4.5546875" style="48" customWidth="1"/>
    <col min="1038" max="1038" width="5.44140625" style="48" customWidth="1"/>
    <col min="1039" max="1039" width="6.88671875" style="48" customWidth="1"/>
    <col min="1040" max="1040" width="5.88671875" style="48" customWidth="1"/>
    <col min="1041" max="1041" width="6.5546875" style="48" customWidth="1"/>
    <col min="1042" max="1045" width="5.88671875" style="48" customWidth="1"/>
    <col min="1046" max="1047" width="9.109375" style="48"/>
    <col min="1048" max="1053" width="6.109375" style="48" customWidth="1"/>
    <col min="1054" max="1282" width="9.109375" style="48"/>
    <col min="1283" max="1283" width="9.44140625" style="48" customWidth="1"/>
    <col min="1284" max="1284" width="53.5546875" style="48" customWidth="1"/>
    <col min="1285" max="1288" width="5.5546875" style="48" customWidth="1"/>
    <col min="1289" max="1289" width="5.44140625" style="48" customWidth="1"/>
    <col min="1290" max="1290" width="7.44140625" style="48" customWidth="1"/>
    <col min="1291" max="1291" width="6" style="48" customWidth="1"/>
    <col min="1292" max="1293" width="4.5546875" style="48" customWidth="1"/>
    <col min="1294" max="1294" width="5.44140625" style="48" customWidth="1"/>
    <col min="1295" max="1295" width="6.88671875" style="48" customWidth="1"/>
    <col min="1296" max="1296" width="5.88671875" style="48" customWidth="1"/>
    <col min="1297" max="1297" width="6.5546875" style="48" customWidth="1"/>
    <col min="1298" max="1301" width="5.88671875" style="48" customWidth="1"/>
    <col min="1302" max="1303" width="9.109375" style="48"/>
    <col min="1304" max="1309" width="6.109375" style="48" customWidth="1"/>
    <col min="1310" max="1538" width="9.109375" style="48"/>
    <col min="1539" max="1539" width="9.44140625" style="48" customWidth="1"/>
    <col min="1540" max="1540" width="53.5546875" style="48" customWidth="1"/>
    <col min="1541" max="1544" width="5.5546875" style="48" customWidth="1"/>
    <col min="1545" max="1545" width="5.44140625" style="48" customWidth="1"/>
    <col min="1546" max="1546" width="7.44140625" style="48" customWidth="1"/>
    <col min="1547" max="1547" width="6" style="48" customWidth="1"/>
    <col min="1548" max="1549" width="4.5546875" style="48" customWidth="1"/>
    <col min="1550" max="1550" width="5.44140625" style="48" customWidth="1"/>
    <col min="1551" max="1551" width="6.88671875" style="48" customWidth="1"/>
    <col min="1552" max="1552" width="5.88671875" style="48" customWidth="1"/>
    <col min="1553" max="1553" width="6.5546875" style="48" customWidth="1"/>
    <col min="1554" max="1557" width="5.88671875" style="48" customWidth="1"/>
    <col min="1558" max="1559" width="9.109375" style="48"/>
    <col min="1560" max="1565" width="6.109375" style="48" customWidth="1"/>
    <col min="1566" max="1794" width="9.109375" style="48"/>
    <col min="1795" max="1795" width="9.44140625" style="48" customWidth="1"/>
    <col min="1796" max="1796" width="53.5546875" style="48" customWidth="1"/>
    <col min="1797" max="1800" width="5.5546875" style="48" customWidth="1"/>
    <col min="1801" max="1801" width="5.44140625" style="48" customWidth="1"/>
    <col min="1802" max="1802" width="7.44140625" style="48" customWidth="1"/>
    <col min="1803" max="1803" width="6" style="48" customWidth="1"/>
    <col min="1804" max="1805" width="4.5546875" style="48" customWidth="1"/>
    <col min="1806" max="1806" width="5.44140625" style="48" customWidth="1"/>
    <col min="1807" max="1807" width="6.88671875" style="48" customWidth="1"/>
    <col min="1808" max="1808" width="5.88671875" style="48" customWidth="1"/>
    <col min="1809" max="1809" width="6.5546875" style="48" customWidth="1"/>
    <col min="1810" max="1813" width="5.88671875" style="48" customWidth="1"/>
    <col min="1814" max="1815" width="9.109375" style="48"/>
    <col min="1816" max="1821" width="6.109375" style="48" customWidth="1"/>
    <col min="1822" max="2050" width="9.109375" style="48"/>
    <col min="2051" max="2051" width="9.44140625" style="48" customWidth="1"/>
    <col min="2052" max="2052" width="53.5546875" style="48" customWidth="1"/>
    <col min="2053" max="2056" width="5.5546875" style="48" customWidth="1"/>
    <col min="2057" max="2057" width="5.44140625" style="48" customWidth="1"/>
    <col min="2058" max="2058" width="7.44140625" style="48" customWidth="1"/>
    <col min="2059" max="2059" width="6" style="48" customWidth="1"/>
    <col min="2060" max="2061" width="4.5546875" style="48" customWidth="1"/>
    <col min="2062" max="2062" width="5.44140625" style="48" customWidth="1"/>
    <col min="2063" max="2063" width="6.88671875" style="48" customWidth="1"/>
    <col min="2064" max="2064" width="5.88671875" style="48" customWidth="1"/>
    <col min="2065" max="2065" width="6.5546875" style="48" customWidth="1"/>
    <col min="2066" max="2069" width="5.88671875" style="48" customWidth="1"/>
    <col min="2070" max="2071" width="9.109375" style="48"/>
    <col min="2072" max="2077" width="6.109375" style="48" customWidth="1"/>
    <col min="2078" max="2306" width="9.109375" style="48"/>
    <col min="2307" max="2307" width="9.44140625" style="48" customWidth="1"/>
    <col min="2308" max="2308" width="53.5546875" style="48" customWidth="1"/>
    <col min="2309" max="2312" width="5.5546875" style="48" customWidth="1"/>
    <col min="2313" max="2313" width="5.44140625" style="48" customWidth="1"/>
    <col min="2314" max="2314" width="7.44140625" style="48" customWidth="1"/>
    <col min="2315" max="2315" width="6" style="48" customWidth="1"/>
    <col min="2316" max="2317" width="4.5546875" style="48" customWidth="1"/>
    <col min="2318" max="2318" width="5.44140625" style="48" customWidth="1"/>
    <col min="2319" max="2319" width="6.88671875" style="48" customWidth="1"/>
    <col min="2320" max="2320" width="5.88671875" style="48" customWidth="1"/>
    <col min="2321" max="2321" width="6.5546875" style="48" customWidth="1"/>
    <col min="2322" max="2325" width="5.88671875" style="48" customWidth="1"/>
    <col min="2326" max="2327" width="9.109375" style="48"/>
    <col min="2328" max="2333" width="6.109375" style="48" customWidth="1"/>
    <col min="2334" max="2562" width="9.109375" style="48"/>
    <col min="2563" max="2563" width="9.44140625" style="48" customWidth="1"/>
    <col min="2564" max="2564" width="53.5546875" style="48" customWidth="1"/>
    <col min="2565" max="2568" width="5.5546875" style="48" customWidth="1"/>
    <col min="2569" max="2569" width="5.44140625" style="48" customWidth="1"/>
    <col min="2570" max="2570" width="7.44140625" style="48" customWidth="1"/>
    <col min="2571" max="2571" width="6" style="48" customWidth="1"/>
    <col min="2572" max="2573" width="4.5546875" style="48" customWidth="1"/>
    <col min="2574" max="2574" width="5.44140625" style="48" customWidth="1"/>
    <col min="2575" max="2575" width="6.88671875" style="48" customWidth="1"/>
    <col min="2576" max="2576" width="5.88671875" style="48" customWidth="1"/>
    <col min="2577" max="2577" width="6.5546875" style="48" customWidth="1"/>
    <col min="2578" max="2581" width="5.88671875" style="48" customWidth="1"/>
    <col min="2582" max="2583" width="9.109375" style="48"/>
    <col min="2584" max="2589" width="6.109375" style="48" customWidth="1"/>
    <col min="2590" max="2818" width="9.109375" style="48"/>
    <col min="2819" max="2819" width="9.44140625" style="48" customWidth="1"/>
    <col min="2820" max="2820" width="53.5546875" style="48" customWidth="1"/>
    <col min="2821" max="2824" width="5.5546875" style="48" customWidth="1"/>
    <col min="2825" max="2825" width="5.44140625" style="48" customWidth="1"/>
    <col min="2826" max="2826" width="7.44140625" style="48" customWidth="1"/>
    <col min="2827" max="2827" width="6" style="48" customWidth="1"/>
    <col min="2828" max="2829" width="4.5546875" style="48" customWidth="1"/>
    <col min="2830" max="2830" width="5.44140625" style="48" customWidth="1"/>
    <col min="2831" max="2831" width="6.88671875" style="48" customWidth="1"/>
    <col min="2832" max="2832" width="5.88671875" style="48" customWidth="1"/>
    <col min="2833" max="2833" width="6.5546875" style="48" customWidth="1"/>
    <col min="2834" max="2837" width="5.88671875" style="48" customWidth="1"/>
    <col min="2838" max="2839" width="9.109375" style="48"/>
    <col min="2840" max="2845" width="6.109375" style="48" customWidth="1"/>
    <col min="2846" max="3074" width="9.109375" style="48"/>
    <col min="3075" max="3075" width="9.44140625" style="48" customWidth="1"/>
    <col min="3076" max="3076" width="53.5546875" style="48" customWidth="1"/>
    <col min="3077" max="3080" width="5.5546875" style="48" customWidth="1"/>
    <col min="3081" max="3081" width="5.44140625" style="48" customWidth="1"/>
    <col min="3082" max="3082" width="7.44140625" style="48" customWidth="1"/>
    <col min="3083" max="3083" width="6" style="48" customWidth="1"/>
    <col min="3084" max="3085" width="4.5546875" style="48" customWidth="1"/>
    <col min="3086" max="3086" width="5.44140625" style="48" customWidth="1"/>
    <col min="3087" max="3087" width="6.88671875" style="48" customWidth="1"/>
    <col min="3088" max="3088" width="5.88671875" style="48" customWidth="1"/>
    <col min="3089" max="3089" width="6.5546875" style="48" customWidth="1"/>
    <col min="3090" max="3093" width="5.88671875" style="48" customWidth="1"/>
    <col min="3094" max="3095" width="9.109375" style="48"/>
    <col min="3096" max="3101" width="6.109375" style="48" customWidth="1"/>
    <col min="3102" max="3330" width="9.109375" style="48"/>
    <col min="3331" max="3331" width="9.44140625" style="48" customWidth="1"/>
    <col min="3332" max="3332" width="53.5546875" style="48" customWidth="1"/>
    <col min="3333" max="3336" width="5.5546875" style="48" customWidth="1"/>
    <col min="3337" max="3337" width="5.44140625" style="48" customWidth="1"/>
    <col min="3338" max="3338" width="7.44140625" style="48" customWidth="1"/>
    <col min="3339" max="3339" width="6" style="48" customWidth="1"/>
    <col min="3340" max="3341" width="4.5546875" style="48" customWidth="1"/>
    <col min="3342" max="3342" width="5.44140625" style="48" customWidth="1"/>
    <col min="3343" max="3343" width="6.88671875" style="48" customWidth="1"/>
    <col min="3344" max="3344" width="5.88671875" style="48" customWidth="1"/>
    <col min="3345" max="3345" width="6.5546875" style="48" customWidth="1"/>
    <col min="3346" max="3349" width="5.88671875" style="48" customWidth="1"/>
    <col min="3350" max="3351" width="9.109375" style="48"/>
    <col min="3352" max="3357" width="6.109375" style="48" customWidth="1"/>
    <col min="3358" max="3586" width="9.109375" style="48"/>
    <col min="3587" max="3587" width="9.44140625" style="48" customWidth="1"/>
    <col min="3588" max="3588" width="53.5546875" style="48" customWidth="1"/>
    <col min="3589" max="3592" width="5.5546875" style="48" customWidth="1"/>
    <col min="3593" max="3593" width="5.44140625" style="48" customWidth="1"/>
    <col min="3594" max="3594" width="7.44140625" style="48" customWidth="1"/>
    <col min="3595" max="3595" width="6" style="48" customWidth="1"/>
    <col min="3596" max="3597" width="4.5546875" style="48" customWidth="1"/>
    <col min="3598" max="3598" width="5.44140625" style="48" customWidth="1"/>
    <col min="3599" max="3599" width="6.88671875" style="48" customWidth="1"/>
    <col min="3600" max="3600" width="5.88671875" style="48" customWidth="1"/>
    <col min="3601" max="3601" width="6.5546875" style="48" customWidth="1"/>
    <col min="3602" max="3605" width="5.88671875" style="48" customWidth="1"/>
    <col min="3606" max="3607" width="9.109375" style="48"/>
    <col min="3608" max="3613" width="6.109375" style="48" customWidth="1"/>
    <col min="3614" max="3842" width="9.109375" style="48"/>
    <col min="3843" max="3843" width="9.44140625" style="48" customWidth="1"/>
    <col min="3844" max="3844" width="53.5546875" style="48" customWidth="1"/>
    <col min="3845" max="3848" width="5.5546875" style="48" customWidth="1"/>
    <col min="3849" max="3849" width="5.44140625" style="48" customWidth="1"/>
    <col min="3850" max="3850" width="7.44140625" style="48" customWidth="1"/>
    <col min="3851" max="3851" width="6" style="48" customWidth="1"/>
    <col min="3852" max="3853" width="4.5546875" style="48" customWidth="1"/>
    <col min="3854" max="3854" width="5.44140625" style="48" customWidth="1"/>
    <col min="3855" max="3855" width="6.88671875" style="48" customWidth="1"/>
    <col min="3856" max="3856" width="5.88671875" style="48" customWidth="1"/>
    <col min="3857" max="3857" width="6.5546875" style="48" customWidth="1"/>
    <col min="3858" max="3861" width="5.88671875" style="48" customWidth="1"/>
    <col min="3862" max="3863" width="9.109375" style="48"/>
    <col min="3864" max="3869" width="6.109375" style="48" customWidth="1"/>
    <col min="3870" max="4098" width="9.109375" style="48"/>
    <col min="4099" max="4099" width="9.44140625" style="48" customWidth="1"/>
    <col min="4100" max="4100" width="53.5546875" style="48" customWidth="1"/>
    <col min="4101" max="4104" width="5.5546875" style="48" customWidth="1"/>
    <col min="4105" max="4105" width="5.44140625" style="48" customWidth="1"/>
    <col min="4106" max="4106" width="7.44140625" style="48" customWidth="1"/>
    <col min="4107" max="4107" width="6" style="48" customWidth="1"/>
    <col min="4108" max="4109" width="4.5546875" style="48" customWidth="1"/>
    <col min="4110" max="4110" width="5.44140625" style="48" customWidth="1"/>
    <col min="4111" max="4111" width="6.88671875" style="48" customWidth="1"/>
    <col min="4112" max="4112" width="5.88671875" style="48" customWidth="1"/>
    <col min="4113" max="4113" width="6.5546875" style="48" customWidth="1"/>
    <col min="4114" max="4117" width="5.88671875" style="48" customWidth="1"/>
    <col min="4118" max="4119" width="9.109375" style="48"/>
    <col min="4120" max="4125" width="6.109375" style="48" customWidth="1"/>
    <col min="4126" max="4354" width="9.109375" style="48"/>
    <col min="4355" max="4355" width="9.44140625" style="48" customWidth="1"/>
    <col min="4356" max="4356" width="53.5546875" style="48" customWidth="1"/>
    <col min="4357" max="4360" width="5.5546875" style="48" customWidth="1"/>
    <col min="4361" max="4361" width="5.44140625" style="48" customWidth="1"/>
    <col min="4362" max="4362" width="7.44140625" style="48" customWidth="1"/>
    <col min="4363" max="4363" width="6" style="48" customWidth="1"/>
    <col min="4364" max="4365" width="4.5546875" style="48" customWidth="1"/>
    <col min="4366" max="4366" width="5.44140625" style="48" customWidth="1"/>
    <col min="4367" max="4367" width="6.88671875" style="48" customWidth="1"/>
    <col min="4368" max="4368" width="5.88671875" style="48" customWidth="1"/>
    <col min="4369" max="4369" width="6.5546875" style="48" customWidth="1"/>
    <col min="4370" max="4373" width="5.88671875" style="48" customWidth="1"/>
    <col min="4374" max="4375" width="9.109375" style="48"/>
    <col min="4376" max="4381" width="6.109375" style="48" customWidth="1"/>
    <col min="4382" max="4610" width="9.109375" style="48"/>
    <col min="4611" max="4611" width="9.44140625" style="48" customWidth="1"/>
    <col min="4612" max="4612" width="53.5546875" style="48" customWidth="1"/>
    <col min="4613" max="4616" width="5.5546875" style="48" customWidth="1"/>
    <col min="4617" max="4617" width="5.44140625" style="48" customWidth="1"/>
    <col min="4618" max="4618" width="7.44140625" style="48" customWidth="1"/>
    <col min="4619" max="4619" width="6" style="48" customWidth="1"/>
    <col min="4620" max="4621" width="4.5546875" style="48" customWidth="1"/>
    <col min="4622" max="4622" width="5.44140625" style="48" customWidth="1"/>
    <col min="4623" max="4623" width="6.88671875" style="48" customWidth="1"/>
    <col min="4624" max="4624" width="5.88671875" style="48" customWidth="1"/>
    <col min="4625" max="4625" width="6.5546875" style="48" customWidth="1"/>
    <col min="4626" max="4629" width="5.88671875" style="48" customWidth="1"/>
    <col min="4630" max="4631" width="9.109375" style="48"/>
    <col min="4632" max="4637" width="6.109375" style="48" customWidth="1"/>
    <col min="4638" max="4866" width="9.109375" style="48"/>
    <col min="4867" max="4867" width="9.44140625" style="48" customWidth="1"/>
    <col min="4868" max="4868" width="53.5546875" style="48" customWidth="1"/>
    <col min="4869" max="4872" width="5.5546875" style="48" customWidth="1"/>
    <col min="4873" max="4873" width="5.44140625" style="48" customWidth="1"/>
    <col min="4874" max="4874" width="7.44140625" style="48" customWidth="1"/>
    <col min="4875" max="4875" width="6" style="48" customWidth="1"/>
    <col min="4876" max="4877" width="4.5546875" style="48" customWidth="1"/>
    <col min="4878" max="4878" width="5.44140625" style="48" customWidth="1"/>
    <col min="4879" max="4879" width="6.88671875" style="48" customWidth="1"/>
    <col min="4880" max="4880" width="5.88671875" style="48" customWidth="1"/>
    <col min="4881" max="4881" width="6.5546875" style="48" customWidth="1"/>
    <col min="4882" max="4885" width="5.88671875" style="48" customWidth="1"/>
    <col min="4886" max="4887" width="9.109375" style="48"/>
    <col min="4888" max="4893" width="6.109375" style="48" customWidth="1"/>
    <col min="4894" max="5122" width="9.109375" style="48"/>
    <col min="5123" max="5123" width="9.44140625" style="48" customWidth="1"/>
    <col min="5124" max="5124" width="53.5546875" style="48" customWidth="1"/>
    <col min="5125" max="5128" width="5.5546875" style="48" customWidth="1"/>
    <col min="5129" max="5129" width="5.44140625" style="48" customWidth="1"/>
    <col min="5130" max="5130" width="7.44140625" style="48" customWidth="1"/>
    <col min="5131" max="5131" width="6" style="48" customWidth="1"/>
    <col min="5132" max="5133" width="4.5546875" style="48" customWidth="1"/>
    <col min="5134" max="5134" width="5.44140625" style="48" customWidth="1"/>
    <col min="5135" max="5135" width="6.88671875" style="48" customWidth="1"/>
    <col min="5136" max="5136" width="5.88671875" style="48" customWidth="1"/>
    <col min="5137" max="5137" width="6.5546875" style="48" customWidth="1"/>
    <col min="5138" max="5141" width="5.88671875" style="48" customWidth="1"/>
    <col min="5142" max="5143" width="9.109375" style="48"/>
    <col min="5144" max="5149" width="6.109375" style="48" customWidth="1"/>
    <col min="5150" max="5378" width="9.109375" style="48"/>
    <col min="5379" max="5379" width="9.44140625" style="48" customWidth="1"/>
    <col min="5380" max="5380" width="53.5546875" style="48" customWidth="1"/>
    <col min="5381" max="5384" width="5.5546875" style="48" customWidth="1"/>
    <col min="5385" max="5385" width="5.44140625" style="48" customWidth="1"/>
    <col min="5386" max="5386" width="7.44140625" style="48" customWidth="1"/>
    <col min="5387" max="5387" width="6" style="48" customWidth="1"/>
    <col min="5388" max="5389" width="4.5546875" style="48" customWidth="1"/>
    <col min="5390" max="5390" width="5.44140625" style="48" customWidth="1"/>
    <col min="5391" max="5391" width="6.88671875" style="48" customWidth="1"/>
    <col min="5392" max="5392" width="5.88671875" style="48" customWidth="1"/>
    <col min="5393" max="5393" width="6.5546875" style="48" customWidth="1"/>
    <col min="5394" max="5397" width="5.88671875" style="48" customWidth="1"/>
    <col min="5398" max="5399" width="9.109375" style="48"/>
    <col min="5400" max="5405" width="6.109375" style="48" customWidth="1"/>
    <col min="5406" max="5634" width="9.109375" style="48"/>
    <col min="5635" max="5635" width="9.44140625" style="48" customWidth="1"/>
    <col min="5636" max="5636" width="53.5546875" style="48" customWidth="1"/>
    <col min="5637" max="5640" width="5.5546875" style="48" customWidth="1"/>
    <col min="5641" max="5641" width="5.44140625" style="48" customWidth="1"/>
    <col min="5642" max="5642" width="7.44140625" style="48" customWidth="1"/>
    <col min="5643" max="5643" width="6" style="48" customWidth="1"/>
    <col min="5644" max="5645" width="4.5546875" style="48" customWidth="1"/>
    <col min="5646" max="5646" width="5.44140625" style="48" customWidth="1"/>
    <col min="5647" max="5647" width="6.88671875" style="48" customWidth="1"/>
    <col min="5648" max="5648" width="5.88671875" style="48" customWidth="1"/>
    <col min="5649" max="5649" width="6.5546875" style="48" customWidth="1"/>
    <col min="5650" max="5653" width="5.88671875" style="48" customWidth="1"/>
    <col min="5654" max="5655" width="9.109375" style="48"/>
    <col min="5656" max="5661" width="6.109375" style="48" customWidth="1"/>
    <col min="5662" max="5890" width="9.109375" style="48"/>
    <col min="5891" max="5891" width="9.44140625" style="48" customWidth="1"/>
    <col min="5892" max="5892" width="53.5546875" style="48" customWidth="1"/>
    <col min="5893" max="5896" width="5.5546875" style="48" customWidth="1"/>
    <col min="5897" max="5897" width="5.44140625" style="48" customWidth="1"/>
    <col min="5898" max="5898" width="7.44140625" style="48" customWidth="1"/>
    <col min="5899" max="5899" width="6" style="48" customWidth="1"/>
    <col min="5900" max="5901" width="4.5546875" style="48" customWidth="1"/>
    <col min="5902" max="5902" width="5.44140625" style="48" customWidth="1"/>
    <col min="5903" max="5903" width="6.88671875" style="48" customWidth="1"/>
    <col min="5904" max="5904" width="5.88671875" style="48" customWidth="1"/>
    <col min="5905" max="5905" width="6.5546875" style="48" customWidth="1"/>
    <col min="5906" max="5909" width="5.88671875" style="48" customWidth="1"/>
    <col min="5910" max="5911" width="9.109375" style="48"/>
    <col min="5912" max="5917" width="6.109375" style="48" customWidth="1"/>
    <col min="5918" max="6146" width="9.109375" style="48"/>
    <col min="6147" max="6147" width="9.44140625" style="48" customWidth="1"/>
    <col min="6148" max="6148" width="53.5546875" style="48" customWidth="1"/>
    <col min="6149" max="6152" width="5.5546875" style="48" customWidth="1"/>
    <col min="6153" max="6153" width="5.44140625" style="48" customWidth="1"/>
    <col min="6154" max="6154" width="7.44140625" style="48" customWidth="1"/>
    <col min="6155" max="6155" width="6" style="48" customWidth="1"/>
    <col min="6156" max="6157" width="4.5546875" style="48" customWidth="1"/>
    <col min="6158" max="6158" width="5.44140625" style="48" customWidth="1"/>
    <col min="6159" max="6159" width="6.88671875" style="48" customWidth="1"/>
    <col min="6160" max="6160" width="5.88671875" style="48" customWidth="1"/>
    <col min="6161" max="6161" width="6.5546875" style="48" customWidth="1"/>
    <col min="6162" max="6165" width="5.88671875" style="48" customWidth="1"/>
    <col min="6166" max="6167" width="9.109375" style="48"/>
    <col min="6168" max="6173" width="6.109375" style="48" customWidth="1"/>
    <col min="6174" max="6402" width="9.109375" style="48"/>
    <col min="6403" max="6403" width="9.44140625" style="48" customWidth="1"/>
    <col min="6404" max="6404" width="53.5546875" style="48" customWidth="1"/>
    <col min="6405" max="6408" width="5.5546875" style="48" customWidth="1"/>
    <col min="6409" max="6409" width="5.44140625" style="48" customWidth="1"/>
    <col min="6410" max="6410" width="7.44140625" style="48" customWidth="1"/>
    <col min="6411" max="6411" width="6" style="48" customWidth="1"/>
    <col min="6412" max="6413" width="4.5546875" style="48" customWidth="1"/>
    <col min="6414" max="6414" width="5.44140625" style="48" customWidth="1"/>
    <col min="6415" max="6415" width="6.88671875" style="48" customWidth="1"/>
    <col min="6416" max="6416" width="5.88671875" style="48" customWidth="1"/>
    <col min="6417" max="6417" width="6.5546875" style="48" customWidth="1"/>
    <col min="6418" max="6421" width="5.88671875" style="48" customWidth="1"/>
    <col min="6422" max="6423" width="9.109375" style="48"/>
    <col min="6424" max="6429" width="6.109375" style="48" customWidth="1"/>
    <col min="6430" max="6658" width="9.109375" style="48"/>
    <col min="6659" max="6659" width="9.44140625" style="48" customWidth="1"/>
    <col min="6660" max="6660" width="53.5546875" style="48" customWidth="1"/>
    <col min="6661" max="6664" width="5.5546875" style="48" customWidth="1"/>
    <col min="6665" max="6665" width="5.44140625" style="48" customWidth="1"/>
    <col min="6666" max="6666" width="7.44140625" style="48" customWidth="1"/>
    <col min="6667" max="6667" width="6" style="48" customWidth="1"/>
    <col min="6668" max="6669" width="4.5546875" style="48" customWidth="1"/>
    <col min="6670" max="6670" width="5.44140625" style="48" customWidth="1"/>
    <col min="6671" max="6671" width="6.88671875" style="48" customWidth="1"/>
    <col min="6672" max="6672" width="5.88671875" style="48" customWidth="1"/>
    <col min="6673" max="6673" width="6.5546875" style="48" customWidth="1"/>
    <col min="6674" max="6677" width="5.88671875" style="48" customWidth="1"/>
    <col min="6678" max="6679" width="9.109375" style="48"/>
    <col min="6680" max="6685" width="6.109375" style="48" customWidth="1"/>
    <col min="6686" max="6914" width="9.109375" style="48"/>
    <col min="6915" max="6915" width="9.44140625" style="48" customWidth="1"/>
    <col min="6916" max="6916" width="53.5546875" style="48" customWidth="1"/>
    <col min="6917" max="6920" width="5.5546875" style="48" customWidth="1"/>
    <col min="6921" max="6921" width="5.44140625" style="48" customWidth="1"/>
    <col min="6922" max="6922" width="7.44140625" style="48" customWidth="1"/>
    <col min="6923" max="6923" width="6" style="48" customWidth="1"/>
    <col min="6924" max="6925" width="4.5546875" style="48" customWidth="1"/>
    <col min="6926" max="6926" width="5.44140625" style="48" customWidth="1"/>
    <col min="6927" max="6927" width="6.88671875" style="48" customWidth="1"/>
    <col min="6928" max="6928" width="5.88671875" style="48" customWidth="1"/>
    <col min="6929" max="6929" width="6.5546875" style="48" customWidth="1"/>
    <col min="6930" max="6933" width="5.88671875" style="48" customWidth="1"/>
    <col min="6934" max="6935" width="9.109375" style="48"/>
    <col min="6936" max="6941" width="6.109375" style="48" customWidth="1"/>
    <col min="6942" max="7170" width="9.109375" style="48"/>
    <col min="7171" max="7171" width="9.44140625" style="48" customWidth="1"/>
    <col min="7172" max="7172" width="53.5546875" style="48" customWidth="1"/>
    <col min="7173" max="7176" width="5.5546875" style="48" customWidth="1"/>
    <col min="7177" max="7177" width="5.44140625" style="48" customWidth="1"/>
    <col min="7178" max="7178" width="7.44140625" style="48" customWidth="1"/>
    <col min="7179" max="7179" width="6" style="48" customWidth="1"/>
    <col min="7180" max="7181" width="4.5546875" style="48" customWidth="1"/>
    <col min="7182" max="7182" width="5.44140625" style="48" customWidth="1"/>
    <col min="7183" max="7183" width="6.88671875" style="48" customWidth="1"/>
    <col min="7184" max="7184" width="5.88671875" style="48" customWidth="1"/>
    <col min="7185" max="7185" width="6.5546875" style="48" customWidth="1"/>
    <col min="7186" max="7189" width="5.88671875" style="48" customWidth="1"/>
    <col min="7190" max="7191" width="9.109375" style="48"/>
    <col min="7192" max="7197" width="6.109375" style="48" customWidth="1"/>
    <col min="7198" max="7426" width="9.109375" style="48"/>
    <col min="7427" max="7427" width="9.44140625" style="48" customWidth="1"/>
    <col min="7428" max="7428" width="53.5546875" style="48" customWidth="1"/>
    <col min="7429" max="7432" width="5.5546875" style="48" customWidth="1"/>
    <col min="7433" max="7433" width="5.44140625" style="48" customWidth="1"/>
    <col min="7434" max="7434" width="7.44140625" style="48" customWidth="1"/>
    <col min="7435" max="7435" width="6" style="48" customWidth="1"/>
    <col min="7436" max="7437" width="4.5546875" style="48" customWidth="1"/>
    <col min="7438" max="7438" width="5.44140625" style="48" customWidth="1"/>
    <col min="7439" max="7439" width="6.88671875" style="48" customWidth="1"/>
    <col min="7440" max="7440" width="5.88671875" style="48" customWidth="1"/>
    <col min="7441" max="7441" width="6.5546875" style="48" customWidth="1"/>
    <col min="7442" max="7445" width="5.88671875" style="48" customWidth="1"/>
    <col min="7446" max="7447" width="9.109375" style="48"/>
    <col min="7448" max="7453" width="6.109375" style="48" customWidth="1"/>
    <col min="7454" max="7682" width="9.109375" style="48"/>
    <col min="7683" max="7683" width="9.44140625" style="48" customWidth="1"/>
    <col min="7684" max="7684" width="53.5546875" style="48" customWidth="1"/>
    <col min="7685" max="7688" width="5.5546875" style="48" customWidth="1"/>
    <col min="7689" max="7689" width="5.44140625" style="48" customWidth="1"/>
    <col min="7690" max="7690" width="7.44140625" style="48" customWidth="1"/>
    <col min="7691" max="7691" width="6" style="48" customWidth="1"/>
    <col min="7692" max="7693" width="4.5546875" style="48" customWidth="1"/>
    <col min="7694" max="7694" width="5.44140625" style="48" customWidth="1"/>
    <col min="7695" max="7695" width="6.88671875" style="48" customWidth="1"/>
    <col min="7696" max="7696" width="5.88671875" style="48" customWidth="1"/>
    <col min="7697" max="7697" width="6.5546875" style="48" customWidth="1"/>
    <col min="7698" max="7701" width="5.88671875" style="48" customWidth="1"/>
    <col min="7702" max="7703" width="9.109375" style="48"/>
    <col min="7704" max="7709" width="6.109375" style="48" customWidth="1"/>
    <col min="7710" max="7938" width="9.109375" style="48"/>
    <col min="7939" max="7939" width="9.44140625" style="48" customWidth="1"/>
    <col min="7940" max="7940" width="53.5546875" style="48" customWidth="1"/>
    <col min="7941" max="7944" width="5.5546875" style="48" customWidth="1"/>
    <col min="7945" max="7945" width="5.44140625" style="48" customWidth="1"/>
    <col min="7946" max="7946" width="7.44140625" style="48" customWidth="1"/>
    <col min="7947" max="7947" width="6" style="48" customWidth="1"/>
    <col min="7948" max="7949" width="4.5546875" style="48" customWidth="1"/>
    <col min="7950" max="7950" width="5.44140625" style="48" customWidth="1"/>
    <col min="7951" max="7951" width="6.88671875" style="48" customWidth="1"/>
    <col min="7952" max="7952" width="5.88671875" style="48" customWidth="1"/>
    <col min="7953" max="7953" width="6.5546875" style="48" customWidth="1"/>
    <col min="7954" max="7957" width="5.88671875" style="48" customWidth="1"/>
    <col min="7958" max="7959" width="9.109375" style="48"/>
    <col min="7960" max="7965" width="6.109375" style="48" customWidth="1"/>
    <col min="7966" max="8194" width="9.109375" style="48"/>
    <col min="8195" max="8195" width="9.44140625" style="48" customWidth="1"/>
    <col min="8196" max="8196" width="53.5546875" style="48" customWidth="1"/>
    <col min="8197" max="8200" width="5.5546875" style="48" customWidth="1"/>
    <col min="8201" max="8201" width="5.44140625" style="48" customWidth="1"/>
    <col min="8202" max="8202" width="7.44140625" style="48" customWidth="1"/>
    <col min="8203" max="8203" width="6" style="48" customWidth="1"/>
    <col min="8204" max="8205" width="4.5546875" style="48" customWidth="1"/>
    <col min="8206" max="8206" width="5.44140625" style="48" customWidth="1"/>
    <col min="8207" max="8207" width="6.88671875" style="48" customWidth="1"/>
    <col min="8208" max="8208" width="5.88671875" style="48" customWidth="1"/>
    <col min="8209" max="8209" width="6.5546875" style="48" customWidth="1"/>
    <col min="8210" max="8213" width="5.88671875" style="48" customWidth="1"/>
    <col min="8214" max="8215" width="9.109375" style="48"/>
    <col min="8216" max="8221" width="6.109375" style="48" customWidth="1"/>
    <col min="8222" max="8450" width="9.109375" style="48"/>
    <col min="8451" max="8451" width="9.44140625" style="48" customWidth="1"/>
    <col min="8452" max="8452" width="53.5546875" style="48" customWidth="1"/>
    <col min="8453" max="8456" width="5.5546875" style="48" customWidth="1"/>
    <col min="8457" max="8457" width="5.44140625" style="48" customWidth="1"/>
    <col min="8458" max="8458" width="7.44140625" style="48" customWidth="1"/>
    <col min="8459" max="8459" width="6" style="48" customWidth="1"/>
    <col min="8460" max="8461" width="4.5546875" style="48" customWidth="1"/>
    <col min="8462" max="8462" width="5.44140625" style="48" customWidth="1"/>
    <col min="8463" max="8463" width="6.88671875" style="48" customWidth="1"/>
    <col min="8464" max="8464" width="5.88671875" style="48" customWidth="1"/>
    <col min="8465" max="8465" width="6.5546875" style="48" customWidth="1"/>
    <col min="8466" max="8469" width="5.88671875" style="48" customWidth="1"/>
    <col min="8470" max="8471" width="9.109375" style="48"/>
    <col min="8472" max="8477" width="6.109375" style="48" customWidth="1"/>
    <col min="8478" max="8706" width="9.109375" style="48"/>
    <col min="8707" max="8707" width="9.44140625" style="48" customWidth="1"/>
    <col min="8708" max="8708" width="53.5546875" style="48" customWidth="1"/>
    <col min="8709" max="8712" width="5.5546875" style="48" customWidth="1"/>
    <col min="8713" max="8713" width="5.44140625" style="48" customWidth="1"/>
    <col min="8714" max="8714" width="7.44140625" style="48" customWidth="1"/>
    <col min="8715" max="8715" width="6" style="48" customWidth="1"/>
    <col min="8716" max="8717" width="4.5546875" style="48" customWidth="1"/>
    <col min="8718" max="8718" width="5.44140625" style="48" customWidth="1"/>
    <col min="8719" max="8719" width="6.88671875" style="48" customWidth="1"/>
    <col min="8720" max="8720" width="5.88671875" style="48" customWidth="1"/>
    <col min="8721" max="8721" width="6.5546875" style="48" customWidth="1"/>
    <col min="8722" max="8725" width="5.88671875" style="48" customWidth="1"/>
    <col min="8726" max="8727" width="9.109375" style="48"/>
    <col min="8728" max="8733" width="6.109375" style="48" customWidth="1"/>
    <col min="8734" max="8962" width="9.109375" style="48"/>
    <col min="8963" max="8963" width="9.44140625" style="48" customWidth="1"/>
    <col min="8964" max="8964" width="53.5546875" style="48" customWidth="1"/>
    <col min="8965" max="8968" width="5.5546875" style="48" customWidth="1"/>
    <col min="8969" max="8969" width="5.44140625" style="48" customWidth="1"/>
    <col min="8970" max="8970" width="7.44140625" style="48" customWidth="1"/>
    <col min="8971" max="8971" width="6" style="48" customWidth="1"/>
    <col min="8972" max="8973" width="4.5546875" style="48" customWidth="1"/>
    <col min="8974" max="8974" width="5.44140625" style="48" customWidth="1"/>
    <col min="8975" max="8975" width="6.88671875" style="48" customWidth="1"/>
    <col min="8976" max="8976" width="5.88671875" style="48" customWidth="1"/>
    <col min="8977" max="8977" width="6.5546875" style="48" customWidth="1"/>
    <col min="8978" max="8981" width="5.88671875" style="48" customWidth="1"/>
    <col min="8982" max="8983" width="9.109375" style="48"/>
    <col min="8984" max="8989" width="6.109375" style="48" customWidth="1"/>
    <col min="8990" max="9218" width="9.109375" style="48"/>
    <col min="9219" max="9219" width="9.44140625" style="48" customWidth="1"/>
    <col min="9220" max="9220" width="53.5546875" style="48" customWidth="1"/>
    <col min="9221" max="9224" width="5.5546875" style="48" customWidth="1"/>
    <col min="9225" max="9225" width="5.44140625" style="48" customWidth="1"/>
    <col min="9226" max="9226" width="7.44140625" style="48" customWidth="1"/>
    <col min="9227" max="9227" width="6" style="48" customWidth="1"/>
    <col min="9228" max="9229" width="4.5546875" style="48" customWidth="1"/>
    <col min="9230" max="9230" width="5.44140625" style="48" customWidth="1"/>
    <col min="9231" max="9231" width="6.88671875" style="48" customWidth="1"/>
    <col min="9232" max="9232" width="5.88671875" style="48" customWidth="1"/>
    <col min="9233" max="9233" width="6.5546875" style="48" customWidth="1"/>
    <col min="9234" max="9237" width="5.88671875" style="48" customWidth="1"/>
    <col min="9238" max="9239" width="9.109375" style="48"/>
    <col min="9240" max="9245" width="6.109375" style="48" customWidth="1"/>
    <col min="9246" max="9474" width="9.109375" style="48"/>
    <col min="9475" max="9475" width="9.44140625" style="48" customWidth="1"/>
    <col min="9476" max="9476" width="53.5546875" style="48" customWidth="1"/>
    <col min="9477" max="9480" width="5.5546875" style="48" customWidth="1"/>
    <col min="9481" max="9481" width="5.44140625" style="48" customWidth="1"/>
    <col min="9482" max="9482" width="7.44140625" style="48" customWidth="1"/>
    <col min="9483" max="9483" width="6" style="48" customWidth="1"/>
    <col min="9484" max="9485" width="4.5546875" style="48" customWidth="1"/>
    <col min="9486" max="9486" width="5.44140625" style="48" customWidth="1"/>
    <col min="9487" max="9487" width="6.88671875" style="48" customWidth="1"/>
    <col min="9488" max="9488" width="5.88671875" style="48" customWidth="1"/>
    <col min="9489" max="9489" width="6.5546875" style="48" customWidth="1"/>
    <col min="9490" max="9493" width="5.88671875" style="48" customWidth="1"/>
    <col min="9494" max="9495" width="9.109375" style="48"/>
    <col min="9496" max="9501" width="6.109375" style="48" customWidth="1"/>
    <col min="9502" max="9730" width="9.109375" style="48"/>
    <col min="9731" max="9731" width="9.44140625" style="48" customWidth="1"/>
    <col min="9732" max="9732" width="53.5546875" style="48" customWidth="1"/>
    <col min="9733" max="9736" width="5.5546875" style="48" customWidth="1"/>
    <col min="9737" max="9737" width="5.44140625" style="48" customWidth="1"/>
    <col min="9738" max="9738" width="7.44140625" style="48" customWidth="1"/>
    <col min="9739" max="9739" width="6" style="48" customWidth="1"/>
    <col min="9740" max="9741" width="4.5546875" style="48" customWidth="1"/>
    <col min="9742" max="9742" width="5.44140625" style="48" customWidth="1"/>
    <col min="9743" max="9743" width="6.88671875" style="48" customWidth="1"/>
    <col min="9744" max="9744" width="5.88671875" style="48" customWidth="1"/>
    <col min="9745" max="9745" width="6.5546875" style="48" customWidth="1"/>
    <col min="9746" max="9749" width="5.88671875" style="48" customWidth="1"/>
    <col min="9750" max="9751" width="9.109375" style="48"/>
    <col min="9752" max="9757" width="6.109375" style="48" customWidth="1"/>
    <col min="9758" max="9986" width="9.109375" style="48"/>
    <col min="9987" max="9987" width="9.44140625" style="48" customWidth="1"/>
    <col min="9988" max="9988" width="53.5546875" style="48" customWidth="1"/>
    <col min="9989" max="9992" width="5.5546875" style="48" customWidth="1"/>
    <col min="9993" max="9993" width="5.44140625" style="48" customWidth="1"/>
    <col min="9994" max="9994" width="7.44140625" style="48" customWidth="1"/>
    <col min="9995" max="9995" width="6" style="48" customWidth="1"/>
    <col min="9996" max="9997" width="4.5546875" style="48" customWidth="1"/>
    <col min="9998" max="9998" width="5.44140625" style="48" customWidth="1"/>
    <col min="9999" max="9999" width="6.88671875" style="48" customWidth="1"/>
    <col min="10000" max="10000" width="5.88671875" style="48" customWidth="1"/>
    <col min="10001" max="10001" width="6.5546875" style="48" customWidth="1"/>
    <col min="10002" max="10005" width="5.88671875" style="48" customWidth="1"/>
    <col min="10006" max="10007" width="9.109375" style="48"/>
    <col min="10008" max="10013" width="6.109375" style="48" customWidth="1"/>
    <col min="10014" max="10242" width="9.109375" style="48"/>
    <col min="10243" max="10243" width="9.44140625" style="48" customWidth="1"/>
    <col min="10244" max="10244" width="53.5546875" style="48" customWidth="1"/>
    <col min="10245" max="10248" width="5.5546875" style="48" customWidth="1"/>
    <col min="10249" max="10249" width="5.44140625" style="48" customWidth="1"/>
    <col min="10250" max="10250" width="7.44140625" style="48" customWidth="1"/>
    <col min="10251" max="10251" width="6" style="48" customWidth="1"/>
    <col min="10252" max="10253" width="4.5546875" style="48" customWidth="1"/>
    <col min="10254" max="10254" width="5.44140625" style="48" customWidth="1"/>
    <col min="10255" max="10255" width="6.88671875" style="48" customWidth="1"/>
    <col min="10256" max="10256" width="5.88671875" style="48" customWidth="1"/>
    <col min="10257" max="10257" width="6.5546875" style="48" customWidth="1"/>
    <col min="10258" max="10261" width="5.88671875" style="48" customWidth="1"/>
    <col min="10262" max="10263" width="9.109375" style="48"/>
    <col min="10264" max="10269" width="6.109375" style="48" customWidth="1"/>
    <col min="10270" max="10498" width="9.109375" style="48"/>
    <col min="10499" max="10499" width="9.44140625" style="48" customWidth="1"/>
    <col min="10500" max="10500" width="53.5546875" style="48" customWidth="1"/>
    <col min="10501" max="10504" width="5.5546875" style="48" customWidth="1"/>
    <col min="10505" max="10505" width="5.44140625" style="48" customWidth="1"/>
    <col min="10506" max="10506" width="7.44140625" style="48" customWidth="1"/>
    <col min="10507" max="10507" width="6" style="48" customWidth="1"/>
    <col min="10508" max="10509" width="4.5546875" style="48" customWidth="1"/>
    <col min="10510" max="10510" width="5.44140625" style="48" customWidth="1"/>
    <col min="10511" max="10511" width="6.88671875" style="48" customWidth="1"/>
    <col min="10512" max="10512" width="5.88671875" style="48" customWidth="1"/>
    <col min="10513" max="10513" width="6.5546875" style="48" customWidth="1"/>
    <col min="10514" max="10517" width="5.88671875" style="48" customWidth="1"/>
    <col min="10518" max="10519" width="9.109375" style="48"/>
    <col min="10520" max="10525" width="6.109375" style="48" customWidth="1"/>
    <col min="10526" max="10754" width="9.109375" style="48"/>
    <col min="10755" max="10755" width="9.44140625" style="48" customWidth="1"/>
    <col min="10756" max="10756" width="53.5546875" style="48" customWidth="1"/>
    <col min="10757" max="10760" width="5.5546875" style="48" customWidth="1"/>
    <col min="10761" max="10761" width="5.44140625" style="48" customWidth="1"/>
    <col min="10762" max="10762" width="7.44140625" style="48" customWidth="1"/>
    <col min="10763" max="10763" width="6" style="48" customWidth="1"/>
    <col min="10764" max="10765" width="4.5546875" style="48" customWidth="1"/>
    <col min="10766" max="10766" width="5.44140625" style="48" customWidth="1"/>
    <col min="10767" max="10767" width="6.88671875" style="48" customWidth="1"/>
    <col min="10768" max="10768" width="5.88671875" style="48" customWidth="1"/>
    <col min="10769" max="10769" width="6.5546875" style="48" customWidth="1"/>
    <col min="10770" max="10773" width="5.88671875" style="48" customWidth="1"/>
    <col min="10774" max="10775" width="9.109375" style="48"/>
    <col min="10776" max="10781" width="6.109375" style="48" customWidth="1"/>
    <col min="10782" max="11010" width="9.109375" style="48"/>
    <col min="11011" max="11011" width="9.44140625" style="48" customWidth="1"/>
    <col min="11012" max="11012" width="53.5546875" style="48" customWidth="1"/>
    <col min="11013" max="11016" width="5.5546875" style="48" customWidth="1"/>
    <col min="11017" max="11017" width="5.44140625" style="48" customWidth="1"/>
    <col min="11018" max="11018" width="7.44140625" style="48" customWidth="1"/>
    <col min="11019" max="11019" width="6" style="48" customWidth="1"/>
    <col min="11020" max="11021" width="4.5546875" style="48" customWidth="1"/>
    <col min="11022" max="11022" width="5.44140625" style="48" customWidth="1"/>
    <col min="11023" max="11023" width="6.88671875" style="48" customWidth="1"/>
    <col min="11024" max="11024" width="5.88671875" style="48" customWidth="1"/>
    <col min="11025" max="11025" width="6.5546875" style="48" customWidth="1"/>
    <col min="11026" max="11029" width="5.88671875" style="48" customWidth="1"/>
    <col min="11030" max="11031" width="9.109375" style="48"/>
    <col min="11032" max="11037" width="6.109375" style="48" customWidth="1"/>
    <col min="11038" max="11266" width="9.109375" style="48"/>
    <col min="11267" max="11267" width="9.44140625" style="48" customWidth="1"/>
    <col min="11268" max="11268" width="53.5546875" style="48" customWidth="1"/>
    <col min="11269" max="11272" width="5.5546875" style="48" customWidth="1"/>
    <col min="11273" max="11273" width="5.44140625" style="48" customWidth="1"/>
    <col min="11274" max="11274" width="7.44140625" style="48" customWidth="1"/>
    <col min="11275" max="11275" width="6" style="48" customWidth="1"/>
    <col min="11276" max="11277" width="4.5546875" style="48" customWidth="1"/>
    <col min="11278" max="11278" width="5.44140625" style="48" customWidth="1"/>
    <col min="11279" max="11279" width="6.88671875" style="48" customWidth="1"/>
    <col min="11280" max="11280" width="5.88671875" style="48" customWidth="1"/>
    <col min="11281" max="11281" width="6.5546875" style="48" customWidth="1"/>
    <col min="11282" max="11285" width="5.88671875" style="48" customWidth="1"/>
    <col min="11286" max="11287" width="9.109375" style="48"/>
    <col min="11288" max="11293" width="6.109375" style="48" customWidth="1"/>
    <col min="11294" max="11522" width="9.109375" style="48"/>
    <col min="11523" max="11523" width="9.44140625" style="48" customWidth="1"/>
    <col min="11524" max="11524" width="53.5546875" style="48" customWidth="1"/>
    <col min="11525" max="11528" width="5.5546875" style="48" customWidth="1"/>
    <col min="11529" max="11529" width="5.44140625" style="48" customWidth="1"/>
    <col min="11530" max="11530" width="7.44140625" style="48" customWidth="1"/>
    <col min="11531" max="11531" width="6" style="48" customWidth="1"/>
    <col min="11532" max="11533" width="4.5546875" style="48" customWidth="1"/>
    <col min="11534" max="11534" width="5.44140625" style="48" customWidth="1"/>
    <col min="11535" max="11535" width="6.88671875" style="48" customWidth="1"/>
    <col min="11536" max="11536" width="5.88671875" style="48" customWidth="1"/>
    <col min="11537" max="11537" width="6.5546875" style="48" customWidth="1"/>
    <col min="11538" max="11541" width="5.88671875" style="48" customWidth="1"/>
    <col min="11542" max="11543" width="9.109375" style="48"/>
    <col min="11544" max="11549" width="6.109375" style="48" customWidth="1"/>
    <col min="11550" max="11778" width="9.109375" style="48"/>
    <col min="11779" max="11779" width="9.44140625" style="48" customWidth="1"/>
    <col min="11780" max="11780" width="53.5546875" style="48" customWidth="1"/>
    <col min="11781" max="11784" width="5.5546875" style="48" customWidth="1"/>
    <col min="11785" max="11785" width="5.44140625" style="48" customWidth="1"/>
    <col min="11786" max="11786" width="7.44140625" style="48" customWidth="1"/>
    <col min="11787" max="11787" width="6" style="48" customWidth="1"/>
    <col min="11788" max="11789" width="4.5546875" style="48" customWidth="1"/>
    <col min="11790" max="11790" width="5.44140625" style="48" customWidth="1"/>
    <col min="11791" max="11791" width="6.88671875" style="48" customWidth="1"/>
    <col min="11792" max="11792" width="5.88671875" style="48" customWidth="1"/>
    <col min="11793" max="11793" width="6.5546875" style="48" customWidth="1"/>
    <col min="11794" max="11797" width="5.88671875" style="48" customWidth="1"/>
    <col min="11798" max="11799" width="9.109375" style="48"/>
    <col min="11800" max="11805" width="6.109375" style="48" customWidth="1"/>
    <col min="11806" max="12034" width="9.109375" style="48"/>
    <col min="12035" max="12035" width="9.44140625" style="48" customWidth="1"/>
    <col min="12036" max="12036" width="53.5546875" style="48" customWidth="1"/>
    <col min="12037" max="12040" width="5.5546875" style="48" customWidth="1"/>
    <col min="12041" max="12041" width="5.44140625" style="48" customWidth="1"/>
    <col min="12042" max="12042" width="7.44140625" style="48" customWidth="1"/>
    <col min="12043" max="12043" width="6" style="48" customWidth="1"/>
    <col min="12044" max="12045" width="4.5546875" style="48" customWidth="1"/>
    <col min="12046" max="12046" width="5.44140625" style="48" customWidth="1"/>
    <col min="12047" max="12047" width="6.88671875" style="48" customWidth="1"/>
    <col min="12048" max="12048" width="5.88671875" style="48" customWidth="1"/>
    <col min="12049" max="12049" width="6.5546875" style="48" customWidth="1"/>
    <col min="12050" max="12053" width="5.88671875" style="48" customWidth="1"/>
    <col min="12054" max="12055" width="9.109375" style="48"/>
    <col min="12056" max="12061" width="6.109375" style="48" customWidth="1"/>
    <col min="12062" max="12290" width="9.109375" style="48"/>
    <col min="12291" max="12291" width="9.44140625" style="48" customWidth="1"/>
    <col min="12292" max="12292" width="53.5546875" style="48" customWidth="1"/>
    <col min="12293" max="12296" width="5.5546875" style="48" customWidth="1"/>
    <col min="12297" max="12297" width="5.44140625" style="48" customWidth="1"/>
    <col min="12298" max="12298" width="7.44140625" style="48" customWidth="1"/>
    <col min="12299" max="12299" width="6" style="48" customWidth="1"/>
    <col min="12300" max="12301" width="4.5546875" style="48" customWidth="1"/>
    <col min="12302" max="12302" width="5.44140625" style="48" customWidth="1"/>
    <col min="12303" max="12303" width="6.88671875" style="48" customWidth="1"/>
    <col min="12304" max="12304" width="5.88671875" style="48" customWidth="1"/>
    <col min="12305" max="12305" width="6.5546875" style="48" customWidth="1"/>
    <col min="12306" max="12309" width="5.88671875" style="48" customWidth="1"/>
    <col min="12310" max="12311" width="9.109375" style="48"/>
    <col min="12312" max="12317" width="6.109375" style="48" customWidth="1"/>
    <col min="12318" max="12546" width="9.109375" style="48"/>
    <col min="12547" max="12547" width="9.44140625" style="48" customWidth="1"/>
    <col min="12548" max="12548" width="53.5546875" style="48" customWidth="1"/>
    <col min="12549" max="12552" width="5.5546875" style="48" customWidth="1"/>
    <col min="12553" max="12553" width="5.44140625" style="48" customWidth="1"/>
    <col min="12554" max="12554" width="7.44140625" style="48" customWidth="1"/>
    <col min="12555" max="12555" width="6" style="48" customWidth="1"/>
    <col min="12556" max="12557" width="4.5546875" style="48" customWidth="1"/>
    <col min="12558" max="12558" width="5.44140625" style="48" customWidth="1"/>
    <col min="12559" max="12559" width="6.88671875" style="48" customWidth="1"/>
    <col min="12560" max="12560" width="5.88671875" style="48" customWidth="1"/>
    <col min="12561" max="12561" width="6.5546875" style="48" customWidth="1"/>
    <col min="12562" max="12565" width="5.88671875" style="48" customWidth="1"/>
    <col min="12566" max="12567" width="9.109375" style="48"/>
    <col min="12568" max="12573" width="6.109375" style="48" customWidth="1"/>
    <col min="12574" max="12802" width="9.109375" style="48"/>
    <col min="12803" max="12803" width="9.44140625" style="48" customWidth="1"/>
    <col min="12804" max="12804" width="53.5546875" style="48" customWidth="1"/>
    <col min="12805" max="12808" width="5.5546875" style="48" customWidth="1"/>
    <col min="12809" max="12809" width="5.44140625" style="48" customWidth="1"/>
    <col min="12810" max="12810" width="7.44140625" style="48" customWidth="1"/>
    <col min="12811" max="12811" width="6" style="48" customWidth="1"/>
    <col min="12812" max="12813" width="4.5546875" style="48" customWidth="1"/>
    <col min="12814" max="12814" width="5.44140625" style="48" customWidth="1"/>
    <col min="12815" max="12815" width="6.88671875" style="48" customWidth="1"/>
    <col min="12816" max="12816" width="5.88671875" style="48" customWidth="1"/>
    <col min="12817" max="12817" width="6.5546875" style="48" customWidth="1"/>
    <col min="12818" max="12821" width="5.88671875" style="48" customWidth="1"/>
    <col min="12822" max="12823" width="9.109375" style="48"/>
    <col min="12824" max="12829" width="6.109375" style="48" customWidth="1"/>
    <col min="12830" max="13058" width="9.109375" style="48"/>
    <col min="13059" max="13059" width="9.44140625" style="48" customWidth="1"/>
    <col min="13060" max="13060" width="53.5546875" style="48" customWidth="1"/>
    <col min="13061" max="13064" width="5.5546875" style="48" customWidth="1"/>
    <col min="13065" max="13065" width="5.44140625" style="48" customWidth="1"/>
    <col min="13066" max="13066" width="7.44140625" style="48" customWidth="1"/>
    <col min="13067" max="13067" width="6" style="48" customWidth="1"/>
    <col min="13068" max="13069" width="4.5546875" style="48" customWidth="1"/>
    <col min="13070" max="13070" width="5.44140625" style="48" customWidth="1"/>
    <col min="13071" max="13071" width="6.88671875" style="48" customWidth="1"/>
    <col min="13072" max="13072" width="5.88671875" style="48" customWidth="1"/>
    <col min="13073" max="13073" width="6.5546875" style="48" customWidth="1"/>
    <col min="13074" max="13077" width="5.88671875" style="48" customWidth="1"/>
    <col min="13078" max="13079" width="9.109375" style="48"/>
    <col min="13080" max="13085" width="6.109375" style="48" customWidth="1"/>
    <col min="13086" max="13314" width="9.109375" style="48"/>
    <col min="13315" max="13315" width="9.44140625" style="48" customWidth="1"/>
    <col min="13316" max="13316" width="53.5546875" style="48" customWidth="1"/>
    <col min="13317" max="13320" width="5.5546875" style="48" customWidth="1"/>
    <col min="13321" max="13321" width="5.44140625" style="48" customWidth="1"/>
    <col min="13322" max="13322" width="7.44140625" style="48" customWidth="1"/>
    <col min="13323" max="13323" width="6" style="48" customWidth="1"/>
    <col min="13324" max="13325" width="4.5546875" style="48" customWidth="1"/>
    <col min="13326" max="13326" width="5.44140625" style="48" customWidth="1"/>
    <col min="13327" max="13327" width="6.88671875" style="48" customWidth="1"/>
    <col min="13328" max="13328" width="5.88671875" style="48" customWidth="1"/>
    <col min="13329" max="13329" width="6.5546875" style="48" customWidth="1"/>
    <col min="13330" max="13333" width="5.88671875" style="48" customWidth="1"/>
    <col min="13334" max="13335" width="9.109375" style="48"/>
    <col min="13336" max="13341" width="6.109375" style="48" customWidth="1"/>
    <col min="13342" max="13570" width="9.109375" style="48"/>
    <col min="13571" max="13571" width="9.44140625" style="48" customWidth="1"/>
    <col min="13572" max="13572" width="53.5546875" style="48" customWidth="1"/>
    <col min="13573" max="13576" width="5.5546875" style="48" customWidth="1"/>
    <col min="13577" max="13577" width="5.44140625" style="48" customWidth="1"/>
    <col min="13578" max="13578" width="7.44140625" style="48" customWidth="1"/>
    <col min="13579" max="13579" width="6" style="48" customWidth="1"/>
    <col min="13580" max="13581" width="4.5546875" style="48" customWidth="1"/>
    <col min="13582" max="13582" width="5.44140625" style="48" customWidth="1"/>
    <col min="13583" max="13583" width="6.88671875" style="48" customWidth="1"/>
    <col min="13584" max="13584" width="5.88671875" style="48" customWidth="1"/>
    <col min="13585" max="13585" width="6.5546875" style="48" customWidth="1"/>
    <col min="13586" max="13589" width="5.88671875" style="48" customWidth="1"/>
    <col min="13590" max="13591" width="9.109375" style="48"/>
    <col min="13592" max="13597" width="6.109375" style="48" customWidth="1"/>
    <col min="13598" max="13826" width="9.109375" style="48"/>
    <col min="13827" max="13827" width="9.44140625" style="48" customWidth="1"/>
    <col min="13828" max="13828" width="53.5546875" style="48" customWidth="1"/>
    <col min="13829" max="13832" width="5.5546875" style="48" customWidth="1"/>
    <col min="13833" max="13833" width="5.44140625" style="48" customWidth="1"/>
    <col min="13834" max="13834" width="7.44140625" style="48" customWidth="1"/>
    <col min="13835" max="13835" width="6" style="48" customWidth="1"/>
    <col min="13836" max="13837" width="4.5546875" style="48" customWidth="1"/>
    <col min="13838" max="13838" width="5.44140625" style="48" customWidth="1"/>
    <col min="13839" max="13839" width="6.88671875" style="48" customWidth="1"/>
    <col min="13840" max="13840" width="5.88671875" style="48" customWidth="1"/>
    <col min="13841" max="13841" width="6.5546875" style="48" customWidth="1"/>
    <col min="13842" max="13845" width="5.88671875" style="48" customWidth="1"/>
    <col min="13846" max="13847" width="9.109375" style="48"/>
    <col min="13848" max="13853" width="6.109375" style="48" customWidth="1"/>
    <col min="13854" max="14082" width="9.109375" style="48"/>
    <col min="14083" max="14083" width="9.44140625" style="48" customWidth="1"/>
    <col min="14084" max="14084" width="53.5546875" style="48" customWidth="1"/>
    <col min="14085" max="14088" width="5.5546875" style="48" customWidth="1"/>
    <col min="14089" max="14089" width="5.44140625" style="48" customWidth="1"/>
    <col min="14090" max="14090" width="7.44140625" style="48" customWidth="1"/>
    <col min="14091" max="14091" width="6" style="48" customWidth="1"/>
    <col min="14092" max="14093" width="4.5546875" style="48" customWidth="1"/>
    <col min="14094" max="14094" width="5.44140625" style="48" customWidth="1"/>
    <col min="14095" max="14095" width="6.88671875" style="48" customWidth="1"/>
    <col min="14096" max="14096" width="5.88671875" style="48" customWidth="1"/>
    <col min="14097" max="14097" width="6.5546875" style="48" customWidth="1"/>
    <col min="14098" max="14101" width="5.88671875" style="48" customWidth="1"/>
    <col min="14102" max="14103" width="9.109375" style="48"/>
    <col min="14104" max="14109" width="6.109375" style="48" customWidth="1"/>
    <col min="14110" max="14338" width="9.109375" style="48"/>
    <col min="14339" max="14339" width="9.44140625" style="48" customWidth="1"/>
    <col min="14340" max="14340" width="53.5546875" style="48" customWidth="1"/>
    <col min="14341" max="14344" width="5.5546875" style="48" customWidth="1"/>
    <col min="14345" max="14345" width="5.44140625" style="48" customWidth="1"/>
    <col min="14346" max="14346" width="7.44140625" style="48" customWidth="1"/>
    <col min="14347" max="14347" width="6" style="48" customWidth="1"/>
    <col min="14348" max="14349" width="4.5546875" style="48" customWidth="1"/>
    <col min="14350" max="14350" width="5.44140625" style="48" customWidth="1"/>
    <col min="14351" max="14351" width="6.88671875" style="48" customWidth="1"/>
    <col min="14352" max="14352" width="5.88671875" style="48" customWidth="1"/>
    <col min="14353" max="14353" width="6.5546875" style="48" customWidth="1"/>
    <col min="14354" max="14357" width="5.88671875" style="48" customWidth="1"/>
    <col min="14358" max="14359" width="9.109375" style="48"/>
    <col min="14360" max="14365" width="6.109375" style="48" customWidth="1"/>
    <col min="14366" max="14594" width="9.109375" style="48"/>
    <col min="14595" max="14595" width="9.44140625" style="48" customWidth="1"/>
    <col min="14596" max="14596" width="53.5546875" style="48" customWidth="1"/>
    <col min="14597" max="14600" width="5.5546875" style="48" customWidth="1"/>
    <col min="14601" max="14601" width="5.44140625" style="48" customWidth="1"/>
    <col min="14602" max="14602" width="7.44140625" style="48" customWidth="1"/>
    <col min="14603" max="14603" width="6" style="48" customWidth="1"/>
    <col min="14604" max="14605" width="4.5546875" style="48" customWidth="1"/>
    <col min="14606" max="14606" width="5.44140625" style="48" customWidth="1"/>
    <col min="14607" max="14607" width="6.88671875" style="48" customWidth="1"/>
    <col min="14608" max="14608" width="5.88671875" style="48" customWidth="1"/>
    <col min="14609" max="14609" width="6.5546875" style="48" customWidth="1"/>
    <col min="14610" max="14613" width="5.88671875" style="48" customWidth="1"/>
    <col min="14614" max="14615" width="9.109375" style="48"/>
    <col min="14616" max="14621" width="6.109375" style="48" customWidth="1"/>
    <col min="14622" max="14850" width="9.109375" style="48"/>
    <col min="14851" max="14851" width="9.44140625" style="48" customWidth="1"/>
    <col min="14852" max="14852" width="53.5546875" style="48" customWidth="1"/>
    <col min="14853" max="14856" width="5.5546875" style="48" customWidth="1"/>
    <col min="14857" max="14857" width="5.44140625" style="48" customWidth="1"/>
    <col min="14858" max="14858" width="7.44140625" style="48" customWidth="1"/>
    <col min="14859" max="14859" width="6" style="48" customWidth="1"/>
    <col min="14860" max="14861" width="4.5546875" style="48" customWidth="1"/>
    <col min="14862" max="14862" width="5.44140625" style="48" customWidth="1"/>
    <col min="14863" max="14863" width="6.88671875" style="48" customWidth="1"/>
    <col min="14864" max="14864" width="5.88671875" style="48" customWidth="1"/>
    <col min="14865" max="14865" width="6.5546875" style="48" customWidth="1"/>
    <col min="14866" max="14869" width="5.88671875" style="48" customWidth="1"/>
    <col min="14870" max="14871" width="9.109375" style="48"/>
    <col min="14872" max="14877" width="6.109375" style="48" customWidth="1"/>
    <col min="14878" max="15106" width="9.109375" style="48"/>
    <col min="15107" max="15107" width="9.44140625" style="48" customWidth="1"/>
    <col min="15108" max="15108" width="53.5546875" style="48" customWidth="1"/>
    <col min="15109" max="15112" width="5.5546875" style="48" customWidth="1"/>
    <col min="15113" max="15113" width="5.44140625" style="48" customWidth="1"/>
    <col min="15114" max="15114" width="7.44140625" style="48" customWidth="1"/>
    <col min="15115" max="15115" width="6" style="48" customWidth="1"/>
    <col min="15116" max="15117" width="4.5546875" style="48" customWidth="1"/>
    <col min="15118" max="15118" width="5.44140625" style="48" customWidth="1"/>
    <col min="15119" max="15119" width="6.88671875" style="48" customWidth="1"/>
    <col min="15120" max="15120" width="5.88671875" style="48" customWidth="1"/>
    <col min="15121" max="15121" width="6.5546875" style="48" customWidth="1"/>
    <col min="15122" max="15125" width="5.88671875" style="48" customWidth="1"/>
    <col min="15126" max="15127" width="9.109375" style="48"/>
    <col min="15128" max="15133" width="6.109375" style="48" customWidth="1"/>
    <col min="15134" max="15362" width="9.109375" style="48"/>
    <col min="15363" max="15363" width="9.44140625" style="48" customWidth="1"/>
    <col min="15364" max="15364" width="53.5546875" style="48" customWidth="1"/>
    <col min="15365" max="15368" width="5.5546875" style="48" customWidth="1"/>
    <col min="15369" max="15369" width="5.44140625" style="48" customWidth="1"/>
    <col min="15370" max="15370" width="7.44140625" style="48" customWidth="1"/>
    <col min="15371" max="15371" width="6" style="48" customWidth="1"/>
    <col min="15372" max="15373" width="4.5546875" style="48" customWidth="1"/>
    <col min="15374" max="15374" width="5.44140625" style="48" customWidth="1"/>
    <col min="15375" max="15375" width="6.88671875" style="48" customWidth="1"/>
    <col min="15376" max="15376" width="5.88671875" style="48" customWidth="1"/>
    <col min="15377" max="15377" width="6.5546875" style="48" customWidth="1"/>
    <col min="15378" max="15381" width="5.88671875" style="48" customWidth="1"/>
    <col min="15382" max="15383" width="9.109375" style="48"/>
    <col min="15384" max="15389" width="6.109375" style="48" customWidth="1"/>
    <col min="15390" max="15618" width="9.109375" style="48"/>
    <col min="15619" max="15619" width="9.44140625" style="48" customWidth="1"/>
    <col min="15620" max="15620" width="53.5546875" style="48" customWidth="1"/>
    <col min="15621" max="15624" width="5.5546875" style="48" customWidth="1"/>
    <col min="15625" max="15625" width="5.44140625" style="48" customWidth="1"/>
    <col min="15626" max="15626" width="7.44140625" style="48" customWidth="1"/>
    <col min="15627" max="15627" width="6" style="48" customWidth="1"/>
    <col min="15628" max="15629" width="4.5546875" style="48" customWidth="1"/>
    <col min="15630" max="15630" width="5.44140625" style="48" customWidth="1"/>
    <col min="15631" max="15631" width="6.88671875" style="48" customWidth="1"/>
    <col min="15632" max="15632" width="5.88671875" style="48" customWidth="1"/>
    <col min="15633" max="15633" width="6.5546875" style="48" customWidth="1"/>
    <col min="15634" max="15637" width="5.88671875" style="48" customWidth="1"/>
    <col min="15638" max="15639" width="9.109375" style="48"/>
    <col min="15640" max="15645" width="6.109375" style="48" customWidth="1"/>
    <col min="15646" max="15874" width="9.109375" style="48"/>
    <col min="15875" max="15875" width="9.44140625" style="48" customWidth="1"/>
    <col min="15876" max="15876" width="53.5546875" style="48" customWidth="1"/>
    <col min="15877" max="15880" width="5.5546875" style="48" customWidth="1"/>
    <col min="15881" max="15881" width="5.44140625" style="48" customWidth="1"/>
    <col min="15882" max="15882" width="7.44140625" style="48" customWidth="1"/>
    <col min="15883" max="15883" width="6" style="48" customWidth="1"/>
    <col min="15884" max="15885" width="4.5546875" style="48" customWidth="1"/>
    <col min="15886" max="15886" width="5.44140625" style="48" customWidth="1"/>
    <col min="15887" max="15887" width="6.88671875" style="48" customWidth="1"/>
    <col min="15888" max="15888" width="5.88671875" style="48" customWidth="1"/>
    <col min="15889" max="15889" width="6.5546875" style="48" customWidth="1"/>
    <col min="15890" max="15893" width="5.88671875" style="48" customWidth="1"/>
    <col min="15894" max="15895" width="9.109375" style="48"/>
    <col min="15896" max="15901" width="6.109375" style="48" customWidth="1"/>
    <col min="15902" max="16130" width="9.109375" style="48"/>
    <col min="16131" max="16131" width="9.44140625" style="48" customWidth="1"/>
    <col min="16132" max="16132" width="53.5546875" style="48" customWidth="1"/>
    <col min="16133" max="16136" width="5.5546875" style="48" customWidth="1"/>
    <col min="16137" max="16137" width="5.44140625" style="48" customWidth="1"/>
    <col min="16138" max="16138" width="7.44140625" style="48" customWidth="1"/>
    <col min="16139" max="16139" width="6" style="48" customWidth="1"/>
    <col min="16140" max="16141" width="4.5546875" style="48" customWidth="1"/>
    <col min="16142" max="16142" width="5.44140625" style="48" customWidth="1"/>
    <col min="16143" max="16143" width="6.88671875" style="48" customWidth="1"/>
    <col min="16144" max="16144" width="5.88671875" style="48" customWidth="1"/>
    <col min="16145" max="16145" width="6.5546875" style="48" customWidth="1"/>
    <col min="16146" max="16149" width="5.88671875" style="48" customWidth="1"/>
    <col min="16150" max="16151" width="9.109375" style="48"/>
    <col min="16152" max="16157" width="6.109375" style="48" customWidth="1"/>
    <col min="16158" max="16383" width="9.109375" style="48"/>
    <col min="16384" max="16384" width="9.109375" style="48" customWidth="1"/>
  </cols>
  <sheetData>
    <row r="1" spans="1:31" ht="16.2" thickBot="1" x14ac:dyDescent="0.35">
      <c r="A1" s="569" t="s">
        <v>141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1"/>
    </row>
    <row r="2" spans="1:31" s="257" customFormat="1" ht="30.75" customHeight="1" thickBot="1" x14ac:dyDescent="0.35">
      <c r="A2" s="572" t="s">
        <v>186</v>
      </c>
      <c r="B2" s="574" t="s">
        <v>229</v>
      </c>
      <c r="C2" s="577" t="s">
        <v>34</v>
      </c>
      <c r="D2" s="577"/>
      <c r="E2" s="577"/>
      <c r="F2" s="578"/>
      <c r="G2" s="579" t="s">
        <v>35</v>
      </c>
      <c r="H2" s="581" t="s">
        <v>36</v>
      </c>
      <c r="I2" s="582"/>
      <c r="J2" s="582"/>
      <c r="K2" s="582"/>
      <c r="L2" s="582"/>
      <c r="M2" s="583"/>
      <c r="N2" s="584"/>
      <c r="O2" s="585" t="s">
        <v>37</v>
      </c>
      <c r="P2" s="577"/>
      <c r="Q2" s="577"/>
      <c r="R2" s="578"/>
      <c r="S2" s="578"/>
      <c r="T2" s="586"/>
      <c r="U2" s="253"/>
      <c r="V2" s="254"/>
      <c r="W2" s="254"/>
      <c r="X2" s="255"/>
      <c r="Y2" s="255"/>
      <c r="Z2" s="255"/>
      <c r="AA2" s="255"/>
      <c r="AB2" s="256"/>
      <c r="AC2" s="256"/>
    </row>
    <row r="3" spans="1:31" s="257" customFormat="1" ht="21" customHeight="1" x14ac:dyDescent="0.3">
      <c r="A3" s="573"/>
      <c r="B3" s="575"/>
      <c r="C3" s="587" t="s">
        <v>38</v>
      </c>
      <c r="D3" s="587" t="s">
        <v>39</v>
      </c>
      <c r="E3" s="558" t="s">
        <v>40</v>
      </c>
      <c r="F3" s="559"/>
      <c r="G3" s="580"/>
      <c r="H3" s="557" t="s">
        <v>41</v>
      </c>
      <c r="I3" s="558" t="s">
        <v>42</v>
      </c>
      <c r="J3" s="558"/>
      <c r="K3" s="558"/>
      <c r="L3" s="559"/>
      <c r="M3" s="565" t="s">
        <v>188</v>
      </c>
      <c r="N3" s="560" t="s">
        <v>43</v>
      </c>
      <c r="O3" s="561" t="s">
        <v>44</v>
      </c>
      <c r="P3" s="562"/>
      <c r="Q3" s="563" t="s">
        <v>118</v>
      </c>
      <c r="R3" s="561"/>
      <c r="S3" s="563" t="s">
        <v>127</v>
      </c>
      <c r="T3" s="564"/>
      <c r="U3" s="253"/>
      <c r="V3" s="254"/>
      <c r="W3" s="254"/>
      <c r="X3" s="255"/>
      <c r="Y3" s="255"/>
      <c r="Z3" s="255"/>
      <c r="AA3" s="255"/>
      <c r="AB3" s="256"/>
      <c r="AC3" s="256"/>
    </row>
    <row r="4" spans="1:31" s="257" customFormat="1" ht="19.5" customHeight="1" x14ac:dyDescent="0.3">
      <c r="A4" s="573"/>
      <c r="B4" s="575"/>
      <c r="C4" s="587"/>
      <c r="D4" s="587"/>
      <c r="E4" s="587" t="s">
        <v>187</v>
      </c>
      <c r="F4" s="588" t="s">
        <v>45</v>
      </c>
      <c r="G4" s="580"/>
      <c r="H4" s="557"/>
      <c r="I4" s="591" t="s">
        <v>46</v>
      </c>
      <c r="J4" s="558" t="s">
        <v>47</v>
      </c>
      <c r="K4" s="558"/>
      <c r="L4" s="559"/>
      <c r="M4" s="566"/>
      <c r="N4" s="560"/>
      <c r="O4" s="554" t="s">
        <v>48</v>
      </c>
      <c r="P4" s="555"/>
      <c r="Q4" s="555"/>
      <c r="R4" s="555"/>
      <c r="S4" s="555"/>
      <c r="T4" s="556"/>
      <c r="U4" s="253"/>
      <c r="V4" s="254"/>
      <c r="W4" s="254"/>
      <c r="X4" s="255"/>
      <c r="Y4" s="255"/>
      <c r="Z4" s="255"/>
      <c r="AA4" s="255"/>
      <c r="AB4" s="256"/>
      <c r="AC4" s="256"/>
    </row>
    <row r="5" spans="1:31" s="257" customFormat="1" ht="18.75" customHeight="1" x14ac:dyDescent="0.3">
      <c r="A5" s="573"/>
      <c r="B5" s="575"/>
      <c r="C5" s="587"/>
      <c r="D5" s="587"/>
      <c r="E5" s="587"/>
      <c r="F5" s="589"/>
      <c r="G5" s="580"/>
      <c r="H5" s="557"/>
      <c r="I5" s="591"/>
      <c r="J5" s="552" t="s">
        <v>49</v>
      </c>
      <c r="K5" s="552" t="s">
        <v>50</v>
      </c>
      <c r="L5" s="553" t="s">
        <v>51</v>
      </c>
      <c r="M5" s="566"/>
      <c r="N5" s="560"/>
      <c r="O5" s="342">
        <v>1</v>
      </c>
      <c r="P5" s="343">
        <f>O5+1</f>
        <v>2</v>
      </c>
      <c r="Q5" s="343">
        <f>P5+1</f>
        <v>3</v>
      </c>
      <c r="R5" s="344">
        <v>4</v>
      </c>
      <c r="S5" s="344">
        <v>5</v>
      </c>
      <c r="T5" s="345">
        <v>6</v>
      </c>
      <c r="U5" s="253"/>
      <c r="V5" s="254"/>
      <c r="W5" s="254"/>
      <c r="X5" s="255"/>
      <c r="Y5" s="255"/>
      <c r="Z5" s="255"/>
      <c r="AA5" s="255"/>
      <c r="AB5" s="256"/>
      <c r="AC5" s="256"/>
    </row>
    <row r="6" spans="1:31" s="257" customFormat="1" ht="19.5" customHeight="1" x14ac:dyDescent="0.3">
      <c r="A6" s="573"/>
      <c r="B6" s="575"/>
      <c r="C6" s="587"/>
      <c r="D6" s="587"/>
      <c r="E6" s="587"/>
      <c r="F6" s="589"/>
      <c r="G6" s="580"/>
      <c r="H6" s="557"/>
      <c r="I6" s="591"/>
      <c r="J6" s="552"/>
      <c r="K6" s="552"/>
      <c r="L6" s="553"/>
      <c r="M6" s="566"/>
      <c r="N6" s="560"/>
      <c r="O6" s="554" t="s">
        <v>52</v>
      </c>
      <c r="P6" s="555"/>
      <c r="Q6" s="555"/>
      <c r="R6" s="555"/>
      <c r="S6" s="555"/>
      <c r="T6" s="556"/>
      <c r="U6" s="253"/>
      <c r="V6" s="254"/>
      <c r="W6" s="254"/>
      <c r="X6" s="255"/>
      <c r="Y6" s="255"/>
      <c r="Z6" s="255"/>
      <c r="AA6" s="255"/>
      <c r="AB6" s="256"/>
      <c r="AC6" s="256"/>
    </row>
    <row r="7" spans="1:31" s="257" customFormat="1" ht="24" customHeight="1" x14ac:dyDescent="0.3">
      <c r="A7" s="573"/>
      <c r="B7" s="576"/>
      <c r="C7" s="587"/>
      <c r="D7" s="587"/>
      <c r="E7" s="587"/>
      <c r="F7" s="590"/>
      <c r="G7" s="580"/>
      <c r="H7" s="557"/>
      <c r="I7" s="591"/>
      <c r="J7" s="552"/>
      <c r="K7" s="552"/>
      <c r="L7" s="553"/>
      <c r="M7" s="566"/>
      <c r="N7" s="560"/>
      <c r="O7" s="338">
        <v>15</v>
      </c>
      <c r="P7" s="339">
        <v>15</v>
      </c>
      <c r="Q7" s="339">
        <v>15</v>
      </c>
      <c r="R7" s="340">
        <v>15</v>
      </c>
      <c r="S7" s="340">
        <v>15</v>
      </c>
      <c r="T7" s="341">
        <v>10</v>
      </c>
      <c r="U7" s="253"/>
      <c r="V7" s="254"/>
      <c r="W7" s="254"/>
      <c r="X7" s="255"/>
      <c r="Y7" s="255"/>
      <c r="Z7" s="255"/>
      <c r="AA7" s="255"/>
      <c r="AB7" s="256"/>
      <c r="AC7" s="256"/>
    </row>
    <row r="8" spans="1:31" ht="16.2" thickBot="1" x14ac:dyDescent="0.35">
      <c r="A8" s="72">
        <v>1</v>
      </c>
      <c r="B8" s="56">
        <f>A8+1</f>
        <v>2</v>
      </c>
      <c r="C8" s="26">
        <f t="shared" ref="C8:Q8" si="0">B8+1</f>
        <v>3</v>
      </c>
      <c r="D8" s="26">
        <f t="shared" si="0"/>
        <v>4</v>
      </c>
      <c r="E8" s="26">
        <f t="shared" si="0"/>
        <v>5</v>
      </c>
      <c r="F8" s="27">
        <f t="shared" si="0"/>
        <v>6</v>
      </c>
      <c r="G8" s="28">
        <f t="shared" si="0"/>
        <v>7</v>
      </c>
      <c r="H8" s="29">
        <f t="shared" si="0"/>
        <v>8</v>
      </c>
      <c r="I8" s="26">
        <f t="shared" si="0"/>
        <v>9</v>
      </c>
      <c r="J8" s="26">
        <f t="shared" si="0"/>
        <v>10</v>
      </c>
      <c r="K8" s="26">
        <f t="shared" si="0"/>
        <v>11</v>
      </c>
      <c r="L8" s="26">
        <v>12</v>
      </c>
      <c r="M8" s="567">
        <f>L8+1</f>
        <v>13</v>
      </c>
      <c r="N8" s="568"/>
      <c r="O8" s="26">
        <f>M8+1</f>
        <v>14</v>
      </c>
      <c r="P8" s="26">
        <f t="shared" si="0"/>
        <v>15</v>
      </c>
      <c r="Q8" s="30">
        <f t="shared" si="0"/>
        <v>16</v>
      </c>
      <c r="R8" s="31">
        <v>17</v>
      </c>
      <c r="S8" s="31">
        <v>18</v>
      </c>
      <c r="T8" s="32">
        <v>19</v>
      </c>
      <c r="AB8" s="24"/>
      <c r="AC8" s="24"/>
      <c r="AE8" s="257"/>
    </row>
    <row r="9" spans="1:31" s="346" customFormat="1" ht="21" customHeight="1" thickBot="1" x14ac:dyDescent="0.35">
      <c r="A9" s="513" t="s">
        <v>53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V9" s="73"/>
      <c r="W9" s="73"/>
      <c r="X9" s="347"/>
      <c r="Y9" s="347"/>
      <c r="Z9" s="347"/>
      <c r="AA9" s="347"/>
      <c r="AB9" s="348"/>
      <c r="AC9" s="348"/>
      <c r="AE9" s="257"/>
    </row>
    <row r="10" spans="1:31" s="346" customFormat="1" ht="21" customHeight="1" thickBot="1" x14ac:dyDescent="0.35">
      <c r="A10" s="516" t="s">
        <v>217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8"/>
      <c r="S10" s="518"/>
      <c r="T10" s="519"/>
      <c r="V10" s="73"/>
      <c r="W10" s="73"/>
      <c r="X10" s="349" t="s">
        <v>54</v>
      </c>
      <c r="Y10" s="349" t="s">
        <v>55</v>
      </c>
      <c r="Z10" s="349" t="s">
        <v>56</v>
      </c>
      <c r="AA10" s="349" t="s">
        <v>57</v>
      </c>
      <c r="AB10" s="350" t="s">
        <v>119</v>
      </c>
      <c r="AC10" s="350" t="s">
        <v>120</v>
      </c>
      <c r="AE10" s="257"/>
    </row>
    <row r="11" spans="1:31" s="186" customFormat="1" x14ac:dyDescent="0.3">
      <c r="A11" s="292" t="s">
        <v>58</v>
      </c>
      <c r="B11" s="293" t="s">
        <v>59</v>
      </c>
      <c r="C11" s="190"/>
      <c r="D11" s="187">
        <v>2</v>
      </c>
      <c r="E11" s="190"/>
      <c r="F11" s="294"/>
      <c r="G11" s="189">
        <v>3</v>
      </c>
      <c r="H11" s="363">
        <f t="shared" ref="H11:H22" si="1">G11*30</f>
        <v>90</v>
      </c>
      <c r="I11" s="295">
        <f t="shared" ref="I11" si="2">SUM(J11:L11)</f>
        <v>30</v>
      </c>
      <c r="J11" s="364">
        <v>16</v>
      </c>
      <c r="K11" s="364"/>
      <c r="L11" s="365">
        <v>14</v>
      </c>
      <c r="M11" s="366"/>
      <c r="N11" s="367">
        <f>H11-I11</f>
        <v>60</v>
      </c>
      <c r="O11" s="193"/>
      <c r="P11" s="187">
        <v>2</v>
      </c>
      <c r="Q11" s="190"/>
      <c r="R11" s="296"/>
      <c r="S11" s="294"/>
      <c r="T11" s="297"/>
      <c r="U11" s="65">
        <f t="shared" ref="U11:U22" si="3">I11/H11</f>
        <v>0.33333333333333331</v>
      </c>
      <c r="V11" s="74"/>
      <c r="W11" s="74"/>
      <c r="X11" s="184"/>
      <c r="Y11" s="184">
        <v>3</v>
      </c>
      <c r="Z11" s="184"/>
      <c r="AA11" s="184"/>
      <c r="AB11" s="184"/>
      <c r="AC11" s="184"/>
      <c r="AE11" s="257"/>
    </row>
    <row r="12" spans="1:31" s="186" customFormat="1" ht="19.5" customHeight="1" x14ac:dyDescent="0.3">
      <c r="A12" s="292" t="s">
        <v>60</v>
      </c>
      <c r="B12" s="298" t="s">
        <v>61</v>
      </c>
      <c r="C12" s="299">
        <v>1</v>
      </c>
      <c r="D12" s="299"/>
      <c r="E12" s="299"/>
      <c r="F12" s="300"/>
      <c r="G12" s="301">
        <v>4</v>
      </c>
      <c r="H12" s="363">
        <f t="shared" si="1"/>
        <v>120</v>
      </c>
      <c r="I12" s="295">
        <f>SUM(J12:L12)</f>
        <v>44</v>
      </c>
      <c r="J12" s="364">
        <v>14</v>
      </c>
      <c r="K12" s="364"/>
      <c r="L12" s="365">
        <v>30</v>
      </c>
      <c r="M12" s="329">
        <v>30</v>
      </c>
      <c r="N12" s="330">
        <f>H12-I12-M12</f>
        <v>46</v>
      </c>
      <c r="O12" s="302">
        <v>3</v>
      </c>
      <c r="P12" s="299"/>
      <c r="Q12" s="299"/>
      <c r="R12" s="303"/>
      <c r="S12" s="303"/>
      <c r="T12" s="304"/>
      <c r="U12" s="65">
        <f t="shared" si="3"/>
        <v>0.36666666666666664</v>
      </c>
      <c r="V12" s="74"/>
      <c r="W12" s="74"/>
      <c r="X12" s="184">
        <v>4</v>
      </c>
      <c r="Y12" s="184"/>
      <c r="Z12" s="184"/>
      <c r="AA12" s="184"/>
      <c r="AB12" s="184"/>
      <c r="AC12" s="184"/>
      <c r="AE12" s="257"/>
    </row>
    <row r="13" spans="1:31" s="186" customFormat="1" ht="47.25" customHeight="1" x14ac:dyDescent="0.3">
      <c r="A13" s="292" t="s">
        <v>62</v>
      </c>
      <c r="B13" s="305" t="s">
        <v>89</v>
      </c>
      <c r="C13" s="306"/>
      <c r="D13" s="306">
        <v>2</v>
      </c>
      <c r="E13" s="306"/>
      <c r="F13" s="303"/>
      <c r="G13" s="307">
        <v>4</v>
      </c>
      <c r="H13" s="313">
        <f t="shared" si="1"/>
        <v>120</v>
      </c>
      <c r="I13" s="308">
        <f>SUM(J13:L13)</f>
        <v>44</v>
      </c>
      <c r="J13" s="319">
        <v>16</v>
      </c>
      <c r="K13" s="319"/>
      <c r="L13" s="320">
        <v>28</v>
      </c>
      <c r="M13" s="329"/>
      <c r="N13" s="330">
        <f>H13-I13</f>
        <v>76</v>
      </c>
      <c r="O13" s="309"/>
      <c r="P13" s="306">
        <v>3</v>
      </c>
      <c r="Q13" s="306"/>
      <c r="R13" s="303"/>
      <c r="S13" s="303"/>
      <c r="T13" s="304"/>
      <c r="U13" s="65">
        <f t="shared" si="3"/>
        <v>0.36666666666666664</v>
      </c>
      <c r="V13" s="74"/>
      <c r="W13" s="74"/>
      <c r="X13" s="184"/>
      <c r="Y13" s="184">
        <v>4</v>
      </c>
      <c r="Z13" s="184"/>
      <c r="AA13" s="184"/>
      <c r="AB13" s="184"/>
      <c r="AC13" s="184"/>
      <c r="AE13" s="257"/>
    </row>
    <row r="14" spans="1:31" s="186" customFormat="1" ht="18" customHeight="1" x14ac:dyDescent="0.3">
      <c r="A14" s="292" t="s">
        <v>63</v>
      </c>
      <c r="B14" s="305" t="s">
        <v>64</v>
      </c>
      <c r="C14" s="306">
        <v>2</v>
      </c>
      <c r="D14" s="306">
        <v>1</v>
      </c>
      <c r="E14" s="306"/>
      <c r="F14" s="303"/>
      <c r="G14" s="307">
        <v>4</v>
      </c>
      <c r="H14" s="313">
        <f t="shared" si="1"/>
        <v>120</v>
      </c>
      <c r="I14" s="308">
        <f>SUM(J14:L14)</f>
        <v>44</v>
      </c>
      <c r="J14" s="319">
        <v>14</v>
      </c>
      <c r="K14" s="319"/>
      <c r="L14" s="320">
        <v>30</v>
      </c>
      <c r="M14" s="329">
        <v>30</v>
      </c>
      <c r="N14" s="330">
        <f>H14-I14-M14</f>
        <v>46</v>
      </c>
      <c r="O14" s="309">
        <v>2</v>
      </c>
      <c r="P14" s="306">
        <v>1</v>
      </c>
      <c r="Q14" s="306"/>
      <c r="R14" s="303"/>
      <c r="S14" s="303"/>
      <c r="T14" s="304"/>
      <c r="U14" s="65">
        <f t="shared" si="3"/>
        <v>0.36666666666666664</v>
      </c>
      <c r="V14" s="74"/>
      <c r="W14" s="74"/>
      <c r="X14" s="184">
        <v>2</v>
      </c>
      <c r="Y14" s="184">
        <v>2</v>
      </c>
      <c r="Z14" s="184"/>
      <c r="AA14" s="184"/>
      <c r="AB14" s="184"/>
      <c r="AC14" s="184"/>
      <c r="AE14" s="257"/>
    </row>
    <row r="15" spans="1:31" s="186" customFormat="1" x14ac:dyDescent="0.3">
      <c r="A15" s="292" t="s">
        <v>65</v>
      </c>
      <c r="B15" s="310" t="s">
        <v>163</v>
      </c>
      <c r="C15" s="306"/>
      <c r="D15" s="306">
        <v>2</v>
      </c>
      <c r="E15" s="306"/>
      <c r="F15" s="303"/>
      <c r="G15" s="307">
        <v>3</v>
      </c>
      <c r="H15" s="313">
        <f t="shared" si="1"/>
        <v>90</v>
      </c>
      <c r="I15" s="308">
        <f t="shared" ref="I15:I22" si="4">SUM(J15:L15)</f>
        <v>30</v>
      </c>
      <c r="J15" s="319">
        <v>16</v>
      </c>
      <c r="K15" s="319"/>
      <c r="L15" s="320">
        <v>14</v>
      </c>
      <c r="M15" s="329"/>
      <c r="N15" s="330">
        <f>H15-I15</f>
        <v>60</v>
      </c>
      <c r="O15" s="309"/>
      <c r="P15" s="306">
        <v>2</v>
      </c>
      <c r="Q15" s="306"/>
      <c r="R15" s="303"/>
      <c r="S15" s="303"/>
      <c r="T15" s="304"/>
      <c r="U15" s="65">
        <f t="shared" si="3"/>
        <v>0.33333333333333331</v>
      </c>
      <c r="V15" s="74"/>
      <c r="W15" s="74"/>
      <c r="X15" s="184"/>
      <c r="Y15" s="184">
        <v>3</v>
      </c>
      <c r="Z15" s="184"/>
      <c r="AA15" s="184" t="s">
        <v>121</v>
      </c>
      <c r="AB15" s="184"/>
      <c r="AC15" s="184"/>
      <c r="AE15" s="257"/>
    </row>
    <row r="16" spans="1:31" s="362" customFormat="1" ht="34.5" customHeight="1" x14ac:dyDescent="0.3">
      <c r="A16" s="311" t="s">
        <v>66</v>
      </c>
      <c r="B16" s="305" t="s">
        <v>212</v>
      </c>
      <c r="C16" s="299"/>
      <c r="D16" s="299">
        <v>1</v>
      </c>
      <c r="E16" s="299"/>
      <c r="F16" s="300"/>
      <c r="G16" s="301">
        <v>4</v>
      </c>
      <c r="H16" s="363">
        <f t="shared" si="1"/>
        <v>120</v>
      </c>
      <c r="I16" s="295">
        <f t="shared" si="4"/>
        <v>44</v>
      </c>
      <c r="J16" s="364">
        <v>30</v>
      </c>
      <c r="K16" s="364"/>
      <c r="L16" s="365">
        <v>14</v>
      </c>
      <c r="M16" s="329"/>
      <c r="N16" s="330">
        <f>H16-I16</f>
        <v>76</v>
      </c>
      <c r="O16" s="302">
        <v>3</v>
      </c>
      <c r="P16" s="299"/>
      <c r="Q16" s="299"/>
      <c r="R16" s="303"/>
      <c r="S16" s="303"/>
      <c r="T16" s="304"/>
      <c r="U16" s="65">
        <f t="shared" si="3"/>
        <v>0.36666666666666664</v>
      </c>
      <c r="V16" s="74"/>
      <c r="W16" s="74"/>
      <c r="X16" s="184">
        <v>4</v>
      </c>
      <c r="Y16" s="361"/>
      <c r="Z16" s="361"/>
      <c r="AA16" s="361"/>
      <c r="AB16" s="361"/>
      <c r="AC16" s="361"/>
      <c r="AE16" s="257"/>
    </row>
    <row r="17" spans="1:31" s="186" customFormat="1" ht="15.75" customHeight="1" x14ac:dyDescent="0.3">
      <c r="A17" s="292" t="s">
        <v>67</v>
      </c>
      <c r="B17" s="305" t="s">
        <v>156</v>
      </c>
      <c r="C17" s="306">
        <v>3</v>
      </c>
      <c r="D17" s="306">
        <v>1.2</v>
      </c>
      <c r="E17" s="306"/>
      <c r="F17" s="303"/>
      <c r="G17" s="307">
        <v>4</v>
      </c>
      <c r="H17" s="313">
        <f t="shared" si="1"/>
        <v>120</v>
      </c>
      <c r="I17" s="308">
        <f t="shared" si="4"/>
        <v>44</v>
      </c>
      <c r="J17" s="319"/>
      <c r="K17" s="319"/>
      <c r="L17" s="320">
        <v>44</v>
      </c>
      <c r="M17" s="329">
        <v>30</v>
      </c>
      <c r="N17" s="330">
        <f>H17-I17-M17</f>
        <v>46</v>
      </c>
      <c r="O17" s="309">
        <v>1</v>
      </c>
      <c r="P17" s="306">
        <v>1</v>
      </c>
      <c r="Q17" s="306">
        <v>1</v>
      </c>
      <c r="R17" s="303"/>
      <c r="S17" s="303"/>
      <c r="T17" s="304"/>
      <c r="U17" s="65">
        <f t="shared" si="3"/>
        <v>0.36666666666666664</v>
      </c>
      <c r="V17" s="74"/>
      <c r="W17" s="74"/>
      <c r="X17" s="184">
        <v>1</v>
      </c>
      <c r="Y17" s="184">
        <v>2</v>
      </c>
      <c r="Z17" s="184">
        <v>1</v>
      </c>
      <c r="AA17" s="184"/>
      <c r="AB17" s="184"/>
      <c r="AC17" s="184"/>
      <c r="AE17" s="257"/>
    </row>
    <row r="18" spans="1:31" s="186" customFormat="1" ht="18" customHeight="1" x14ac:dyDescent="0.3">
      <c r="A18" s="292" t="s">
        <v>85</v>
      </c>
      <c r="B18" s="305" t="s">
        <v>117</v>
      </c>
      <c r="C18" s="306">
        <v>6</v>
      </c>
      <c r="D18" s="306">
        <v>4.5</v>
      </c>
      <c r="E18" s="306"/>
      <c r="F18" s="303"/>
      <c r="G18" s="307">
        <v>6</v>
      </c>
      <c r="H18" s="313">
        <f t="shared" si="1"/>
        <v>180</v>
      </c>
      <c r="I18" s="308">
        <f t="shared" si="4"/>
        <v>88</v>
      </c>
      <c r="J18" s="319"/>
      <c r="K18" s="319"/>
      <c r="L18" s="320">
        <v>88</v>
      </c>
      <c r="M18" s="329">
        <v>30</v>
      </c>
      <c r="N18" s="330">
        <f>H18-I18-M18</f>
        <v>62</v>
      </c>
      <c r="O18" s="309"/>
      <c r="P18" s="306"/>
      <c r="Q18" s="306"/>
      <c r="R18" s="303">
        <v>2</v>
      </c>
      <c r="S18" s="303">
        <v>2</v>
      </c>
      <c r="T18" s="304">
        <v>3</v>
      </c>
      <c r="U18" s="65">
        <f t="shared" si="3"/>
        <v>0.48888888888888887</v>
      </c>
      <c r="V18" s="74"/>
      <c r="W18" s="74"/>
      <c r="X18" s="184"/>
      <c r="Y18" s="184"/>
      <c r="Z18" s="184"/>
      <c r="AA18" s="184">
        <v>2</v>
      </c>
      <c r="AB18" s="184">
        <v>2</v>
      </c>
      <c r="AC18" s="184">
        <v>2</v>
      </c>
      <c r="AE18" s="257"/>
    </row>
    <row r="19" spans="1:31" s="186" customFormat="1" x14ac:dyDescent="0.3">
      <c r="A19" s="292" t="s">
        <v>86</v>
      </c>
      <c r="B19" s="305" t="s">
        <v>87</v>
      </c>
      <c r="C19" s="306"/>
      <c r="D19" s="306">
        <v>5</v>
      </c>
      <c r="E19" s="306"/>
      <c r="F19" s="303"/>
      <c r="G19" s="307">
        <v>3</v>
      </c>
      <c r="H19" s="313">
        <f t="shared" si="1"/>
        <v>90</v>
      </c>
      <c r="I19" s="308">
        <f t="shared" si="4"/>
        <v>30</v>
      </c>
      <c r="J19" s="319">
        <v>16</v>
      </c>
      <c r="K19" s="319"/>
      <c r="L19" s="320">
        <v>14</v>
      </c>
      <c r="M19" s="331"/>
      <c r="N19" s="332">
        <f>H19-I19</f>
        <v>60</v>
      </c>
      <c r="O19" s="309"/>
      <c r="P19" s="306"/>
      <c r="Q19" s="306"/>
      <c r="R19" s="303"/>
      <c r="S19" s="303">
        <v>2</v>
      </c>
      <c r="T19" s="304"/>
      <c r="U19" s="65">
        <f t="shared" si="3"/>
        <v>0.33333333333333331</v>
      </c>
      <c r="V19" s="74"/>
      <c r="W19" s="74"/>
      <c r="X19" s="184"/>
      <c r="Y19" s="184"/>
      <c r="Z19" s="184"/>
      <c r="AA19" s="184"/>
      <c r="AB19" s="184">
        <v>3</v>
      </c>
      <c r="AC19" s="184"/>
      <c r="AE19" s="257"/>
    </row>
    <row r="20" spans="1:31" s="186" customFormat="1" ht="21.75" customHeight="1" x14ac:dyDescent="0.3">
      <c r="A20" s="292" t="s">
        <v>88</v>
      </c>
      <c r="B20" s="305" t="s">
        <v>162</v>
      </c>
      <c r="C20" s="306"/>
      <c r="D20" s="306">
        <v>6</v>
      </c>
      <c r="E20" s="306"/>
      <c r="F20" s="303"/>
      <c r="G20" s="307">
        <v>3</v>
      </c>
      <c r="H20" s="313">
        <f t="shared" si="1"/>
        <v>90</v>
      </c>
      <c r="I20" s="308">
        <f t="shared" si="4"/>
        <v>30</v>
      </c>
      <c r="J20" s="319">
        <v>16</v>
      </c>
      <c r="K20" s="319"/>
      <c r="L20" s="320">
        <v>14</v>
      </c>
      <c r="M20" s="331"/>
      <c r="N20" s="332">
        <f>H20-I20</f>
        <v>60</v>
      </c>
      <c r="O20" s="309"/>
      <c r="P20" s="306"/>
      <c r="Q20" s="306"/>
      <c r="R20" s="303"/>
      <c r="S20" s="303"/>
      <c r="T20" s="304">
        <v>2</v>
      </c>
      <c r="U20" s="65">
        <f t="shared" si="3"/>
        <v>0.33333333333333331</v>
      </c>
      <c r="V20" s="74"/>
      <c r="W20" s="74"/>
      <c r="X20" s="184"/>
      <c r="Y20" s="184"/>
      <c r="Z20" s="184"/>
      <c r="AA20" s="184"/>
      <c r="AB20" s="184"/>
      <c r="AC20" s="184">
        <v>3</v>
      </c>
      <c r="AE20" s="257"/>
    </row>
    <row r="21" spans="1:31" s="192" customFormat="1" ht="30" customHeight="1" x14ac:dyDescent="0.3">
      <c r="A21" s="292" t="s">
        <v>90</v>
      </c>
      <c r="B21" s="312" t="s">
        <v>91</v>
      </c>
      <c r="C21" s="187"/>
      <c r="D21" s="187">
        <v>3</v>
      </c>
      <c r="E21" s="187"/>
      <c r="F21" s="188"/>
      <c r="G21" s="189">
        <v>3</v>
      </c>
      <c r="H21" s="314">
        <f t="shared" si="1"/>
        <v>90</v>
      </c>
      <c r="I21" s="190">
        <f t="shared" si="4"/>
        <v>30</v>
      </c>
      <c r="J21" s="321">
        <v>16</v>
      </c>
      <c r="K21" s="322"/>
      <c r="L21" s="321">
        <v>14</v>
      </c>
      <c r="M21" s="333"/>
      <c r="N21" s="330">
        <f>H21-I21</f>
        <v>60</v>
      </c>
      <c r="O21" s="188"/>
      <c r="P21" s="187"/>
      <c r="Q21" s="187">
        <v>2</v>
      </c>
      <c r="R21" s="188"/>
      <c r="S21" s="187"/>
      <c r="T21" s="191"/>
      <c r="U21" s="65">
        <f t="shared" si="3"/>
        <v>0.33333333333333331</v>
      </c>
      <c r="V21" s="74"/>
      <c r="W21" s="74"/>
      <c r="X21" s="184"/>
      <c r="Y21" s="184"/>
      <c r="Z21" s="184">
        <v>3</v>
      </c>
      <c r="AA21" s="184"/>
      <c r="AB21" s="184"/>
      <c r="AC21" s="184"/>
      <c r="AE21" s="257"/>
    </row>
    <row r="22" spans="1:31" s="192" customFormat="1" ht="21" customHeight="1" thickBot="1" x14ac:dyDescent="0.35">
      <c r="A22" s="292" t="s">
        <v>128</v>
      </c>
      <c r="B22" s="312" t="s">
        <v>157</v>
      </c>
      <c r="C22" s="187"/>
      <c r="D22" s="187">
        <v>4</v>
      </c>
      <c r="E22" s="187"/>
      <c r="F22" s="188"/>
      <c r="G22" s="189">
        <v>5</v>
      </c>
      <c r="H22" s="314">
        <f t="shared" si="1"/>
        <v>150</v>
      </c>
      <c r="I22" s="190">
        <f t="shared" si="4"/>
        <v>60</v>
      </c>
      <c r="J22" s="321">
        <v>60</v>
      </c>
      <c r="K22" s="322"/>
      <c r="L22" s="408" t="s">
        <v>230</v>
      </c>
      <c r="M22" s="334"/>
      <c r="N22" s="330">
        <f>H22-I22</f>
        <v>90</v>
      </c>
      <c r="O22" s="188"/>
      <c r="P22" s="187"/>
      <c r="Q22" s="187"/>
      <c r="R22" s="188">
        <v>4</v>
      </c>
      <c r="S22" s="187"/>
      <c r="T22" s="191"/>
      <c r="U22" s="65">
        <f t="shared" si="3"/>
        <v>0.4</v>
      </c>
      <c r="V22" s="74"/>
      <c r="W22" s="74"/>
      <c r="X22" s="184"/>
      <c r="Y22" s="184"/>
      <c r="Z22" s="184"/>
      <c r="AA22" s="184">
        <v>5</v>
      </c>
      <c r="AB22" s="184"/>
      <c r="AC22" s="184"/>
      <c r="AE22" s="257"/>
    </row>
    <row r="23" spans="1:31" s="62" customFormat="1" ht="19.5" customHeight="1" thickBot="1" x14ac:dyDescent="0.35">
      <c r="A23" s="520" t="s">
        <v>215</v>
      </c>
      <c r="B23" s="521"/>
      <c r="C23" s="68">
        <v>4</v>
      </c>
      <c r="D23" s="69">
        <v>13</v>
      </c>
      <c r="E23" s="69">
        <v>0</v>
      </c>
      <c r="F23" s="68">
        <v>0</v>
      </c>
      <c r="G23" s="70">
        <f>SUM(G11:G22)</f>
        <v>46</v>
      </c>
      <c r="H23" s="75">
        <f>SUM(H11:H22)</f>
        <v>1380</v>
      </c>
      <c r="I23" s="76">
        <f>SUM(I11:I22)</f>
        <v>518</v>
      </c>
      <c r="J23" s="76">
        <f>SUM(J11:J22)</f>
        <v>214</v>
      </c>
      <c r="K23" s="76">
        <f t="shared" ref="K23" si="5">SUM(K11:K22)</f>
        <v>0</v>
      </c>
      <c r="L23" s="75">
        <f t="shared" ref="L23:P23" si="6">SUM(L11:L22)</f>
        <v>304</v>
      </c>
      <c r="M23" s="268">
        <f t="shared" si="6"/>
        <v>120</v>
      </c>
      <c r="N23" s="369">
        <f t="shared" si="6"/>
        <v>742</v>
      </c>
      <c r="O23" s="75">
        <f t="shared" si="6"/>
        <v>9</v>
      </c>
      <c r="P23" s="76">
        <f t="shared" si="6"/>
        <v>9</v>
      </c>
      <c r="Q23" s="76">
        <f t="shared" ref="Q23:S23" si="7">SUM(Q11:Q22)</f>
        <v>3</v>
      </c>
      <c r="R23" s="76">
        <f t="shared" si="7"/>
        <v>6</v>
      </c>
      <c r="S23" s="76">
        <f t="shared" si="7"/>
        <v>4</v>
      </c>
      <c r="T23" s="77">
        <f>SUM(T11:T22)</f>
        <v>5</v>
      </c>
      <c r="V23" s="63"/>
      <c r="W23" s="63"/>
      <c r="X23" s="34"/>
      <c r="Y23" s="34"/>
      <c r="Z23" s="67"/>
      <c r="AA23" s="34"/>
      <c r="AB23" s="66"/>
      <c r="AC23" s="66"/>
      <c r="AE23" s="257"/>
    </row>
    <row r="24" spans="1:31" s="33" customFormat="1" ht="20.25" customHeight="1" thickBot="1" x14ac:dyDescent="0.35">
      <c r="A24" s="522" t="s">
        <v>122</v>
      </c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4"/>
      <c r="V24" s="44"/>
      <c r="W24" s="44"/>
      <c r="X24" s="34"/>
      <c r="Y24" s="34"/>
      <c r="Z24" s="34"/>
      <c r="AA24" s="34"/>
      <c r="AB24" s="34"/>
      <c r="AC24" s="34"/>
      <c r="AE24" s="257"/>
    </row>
    <row r="25" spans="1:31" s="346" customFormat="1" ht="18.75" customHeight="1" thickBot="1" x14ac:dyDescent="0.35">
      <c r="A25" s="530" t="s">
        <v>216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2"/>
      <c r="O25" s="531"/>
      <c r="P25" s="531"/>
      <c r="Q25" s="531"/>
      <c r="R25" s="531"/>
      <c r="S25" s="531"/>
      <c r="T25" s="533"/>
      <c r="V25" s="73"/>
      <c r="W25" s="73"/>
      <c r="X25" s="349"/>
      <c r="Y25" s="349"/>
      <c r="Z25" s="349"/>
      <c r="AA25" s="349"/>
      <c r="AB25" s="351"/>
      <c r="AC25" s="351"/>
      <c r="AE25" s="257"/>
    </row>
    <row r="26" spans="1:31" s="192" customFormat="1" ht="18" customHeight="1" x14ac:dyDescent="0.3">
      <c r="A26" s="200" t="s">
        <v>68</v>
      </c>
      <c r="B26" s="201" t="s">
        <v>158</v>
      </c>
      <c r="C26" s="188"/>
      <c r="D26" s="187">
        <v>1</v>
      </c>
      <c r="E26" s="187"/>
      <c r="F26" s="188"/>
      <c r="G26" s="189">
        <v>4</v>
      </c>
      <c r="H26" s="314">
        <f t="shared" ref="H26:H43" si="8">G26*30</f>
        <v>120</v>
      </c>
      <c r="I26" s="190">
        <f t="shared" ref="I26:I35" si="9">SUM(J26:L26)</f>
        <v>44</v>
      </c>
      <c r="J26" s="321">
        <v>30</v>
      </c>
      <c r="K26" s="322"/>
      <c r="L26" s="321">
        <v>14</v>
      </c>
      <c r="M26" s="384"/>
      <c r="N26" s="389">
        <f>H26-I26</f>
        <v>76</v>
      </c>
      <c r="O26" s="188">
        <v>3</v>
      </c>
      <c r="P26" s="187"/>
      <c r="Q26" s="187"/>
      <c r="R26" s="188"/>
      <c r="S26" s="187"/>
      <c r="T26" s="191"/>
      <c r="U26" s="65">
        <f t="shared" ref="U26:U42" si="10">I26/H26</f>
        <v>0.36666666666666664</v>
      </c>
      <c r="V26" s="74"/>
      <c r="W26" s="74"/>
      <c r="X26" s="184">
        <v>4</v>
      </c>
      <c r="Y26" s="184"/>
      <c r="Z26" s="184"/>
      <c r="AA26" s="184"/>
      <c r="AB26" s="184"/>
      <c r="AC26" s="184"/>
      <c r="AE26" s="257"/>
    </row>
    <row r="27" spans="1:31" s="192" customFormat="1" ht="18" customHeight="1" x14ac:dyDescent="0.3">
      <c r="A27" s="200" t="s">
        <v>69</v>
      </c>
      <c r="B27" s="202" t="s">
        <v>148</v>
      </c>
      <c r="C27" s="195">
        <v>1</v>
      </c>
      <c r="D27" s="184"/>
      <c r="E27" s="184"/>
      <c r="F27" s="195"/>
      <c r="G27" s="196">
        <v>3</v>
      </c>
      <c r="H27" s="315">
        <f t="shared" ref="H27:H33" si="11">G27*30</f>
        <v>90</v>
      </c>
      <c r="I27" s="197">
        <f t="shared" ref="I27:I33" si="12">SUM(J27:L27)</f>
        <v>44</v>
      </c>
      <c r="J27" s="323">
        <v>30</v>
      </c>
      <c r="K27" s="324"/>
      <c r="L27" s="323">
        <v>14</v>
      </c>
      <c r="M27" s="385">
        <v>30</v>
      </c>
      <c r="N27" s="390">
        <f t="shared" ref="N27:N47" si="13">H27-I27</f>
        <v>46</v>
      </c>
      <c r="O27" s="195">
        <v>3</v>
      </c>
      <c r="P27" s="184"/>
      <c r="Q27" s="184"/>
      <c r="R27" s="195"/>
      <c r="S27" s="184"/>
      <c r="T27" s="185"/>
      <c r="U27" s="65">
        <f t="shared" si="10"/>
        <v>0.48888888888888887</v>
      </c>
      <c r="V27" s="74"/>
      <c r="W27" s="74"/>
      <c r="X27" s="184">
        <v>3</v>
      </c>
      <c r="Y27" s="184"/>
      <c r="Z27" s="184"/>
      <c r="AA27" s="184"/>
      <c r="AB27" s="184"/>
      <c r="AC27" s="184"/>
      <c r="AE27" s="257"/>
    </row>
    <row r="28" spans="1:31" s="192" customFormat="1" ht="18" customHeight="1" x14ac:dyDescent="0.3">
      <c r="A28" s="200" t="s">
        <v>70</v>
      </c>
      <c r="B28" s="201" t="s">
        <v>129</v>
      </c>
      <c r="C28" s="188"/>
      <c r="D28" s="187">
        <v>1</v>
      </c>
      <c r="E28" s="187"/>
      <c r="F28" s="188"/>
      <c r="G28" s="189">
        <v>5</v>
      </c>
      <c r="H28" s="314">
        <f t="shared" si="11"/>
        <v>150</v>
      </c>
      <c r="I28" s="190">
        <f t="shared" si="12"/>
        <v>60</v>
      </c>
      <c r="J28" s="321"/>
      <c r="K28" s="322"/>
      <c r="L28" s="321">
        <v>60</v>
      </c>
      <c r="M28" s="386"/>
      <c r="N28" s="390">
        <f t="shared" si="13"/>
        <v>90</v>
      </c>
      <c r="O28" s="188">
        <v>4</v>
      </c>
      <c r="P28" s="187"/>
      <c r="Q28" s="187"/>
      <c r="R28" s="188"/>
      <c r="S28" s="187"/>
      <c r="T28" s="191"/>
      <c r="U28" s="65">
        <f t="shared" si="10"/>
        <v>0.4</v>
      </c>
      <c r="V28" s="74"/>
      <c r="W28" s="74"/>
      <c r="X28" s="184">
        <v>5</v>
      </c>
      <c r="Y28" s="184"/>
      <c r="Z28" s="184"/>
      <c r="AA28" s="184"/>
      <c r="AB28" s="184"/>
      <c r="AC28" s="184"/>
      <c r="AE28" s="62"/>
    </row>
    <row r="29" spans="1:31" s="192" customFormat="1" ht="18" customHeight="1" x14ac:dyDescent="0.3">
      <c r="A29" s="200" t="s">
        <v>71</v>
      </c>
      <c r="B29" s="201" t="s">
        <v>159</v>
      </c>
      <c r="C29" s="188">
        <v>1</v>
      </c>
      <c r="D29" s="187"/>
      <c r="E29" s="187"/>
      <c r="F29" s="188"/>
      <c r="G29" s="189">
        <v>4</v>
      </c>
      <c r="H29" s="315">
        <f t="shared" si="11"/>
        <v>120</v>
      </c>
      <c r="I29" s="197">
        <f t="shared" si="12"/>
        <v>60</v>
      </c>
      <c r="J29" s="321">
        <v>14</v>
      </c>
      <c r="K29" s="322"/>
      <c r="L29" s="321">
        <v>46</v>
      </c>
      <c r="M29" s="386">
        <v>30</v>
      </c>
      <c r="N29" s="390">
        <f t="shared" si="13"/>
        <v>60</v>
      </c>
      <c r="O29" s="188">
        <v>3</v>
      </c>
      <c r="P29" s="187"/>
      <c r="Q29" s="187"/>
      <c r="R29" s="188"/>
      <c r="S29" s="187"/>
      <c r="T29" s="191"/>
      <c r="U29" s="65">
        <f t="shared" si="10"/>
        <v>0.5</v>
      </c>
      <c r="V29" s="74"/>
      <c r="W29" s="74"/>
      <c r="X29" s="184">
        <v>4</v>
      </c>
      <c r="Y29" s="184"/>
      <c r="Z29" s="184"/>
      <c r="AA29" s="184"/>
      <c r="AB29" s="184"/>
      <c r="AC29" s="184"/>
      <c r="AE29" s="62"/>
    </row>
    <row r="30" spans="1:31" s="192" customFormat="1" ht="18" customHeight="1" x14ac:dyDescent="0.3">
      <c r="A30" s="200" t="s">
        <v>72</v>
      </c>
      <c r="B30" s="202" t="s">
        <v>146</v>
      </c>
      <c r="C30" s="195">
        <v>2</v>
      </c>
      <c r="D30" s="184"/>
      <c r="E30" s="184"/>
      <c r="F30" s="195"/>
      <c r="G30" s="196">
        <v>6</v>
      </c>
      <c r="H30" s="315">
        <f t="shared" si="11"/>
        <v>180</v>
      </c>
      <c r="I30" s="197">
        <f t="shared" si="12"/>
        <v>90</v>
      </c>
      <c r="J30" s="323">
        <v>34</v>
      </c>
      <c r="K30" s="324"/>
      <c r="L30" s="323">
        <v>56</v>
      </c>
      <c r="M30" s="385">
        <v>30</v>
      </c>
      <c r="N30" s="390">
        <f t="shared" si="13"/>
        <v>90</v>
      </c>
      <c r="O30" s="195"/>
      <c r="P30" s="184">
        <v>6</v>
      </c>
      <c r="Q30" s="184"/>
      <c r="R30" s="195"/>
      <c r="S30" s="184"/>
      <c r="T30" s="185"/>
      <c r="U30" s="65">
        <f t="shared" si="10"/>
        <v>0.5</v>
      </c>
      <c r="V30" s="74"/>
      <c r="W30" s="74"/>
      <c r="X30" s="184"/>
      <c r="Y30" s="184">
        <v>6</v>
      </c>
      <c r="Z30" s="184"/>
      <c r="AA30" s="184"/>
      <c r="AB30" s="184"/>
      <c r="AC30" s="184"/>
      <c r="AE30" s="62"/>
    </row>
    <row r="31" spans="1:31" s="192" customFormat="1" ht="18" customHeight="1" x14ac:dyDescent="0.3">
      <c r="A31" s="200" t="s">
        <v>73</v>
      </c>
      <c r="B31" s="202" t="s">
        <v>147</v>
      </c>
      <c r="C31" s="195">
        <v>2</v>
      </c>
      <c r="D31" s="184"/>
      <c r="E31" s="184"/>
      <c r="F31" s="195"/>
      <c r="G31" s="196">
        <v>5</v>
      </c>
      <c r="H31" s="315">
        <f t="shared" si="11"/>
        <v>150</v>
      </c>
      <c r="I31" s="197">
        <f t="shared" si="12"/>
        <v>74</v>
      </c>
      <c r="J31" s="323">
        <v>20</v>
      </c>
      <c r="K31" s="324"/>
      <c r="L31" s="323">
        <v>54</v>
      </c>
      <c r="M31" s="386">
        <v>30</v>
      </c>
      <c r="N31" s="390">
        <f t="shared" si="13"/>
        <v>76</v>
      </c>
      <c r="O31" s="195"/>
      <c r="P31" s="184">
        <v>5</v>
      </c>
      <c r="Q31" s="184"/>
      <c r="R31" s="195"/>
      <c r="S31" s="184"/>
      <c r="T31" s="185"/>
      <c r="U31" s="65">
        <f t="shared" si="10"/>
        <v>0.49333333333333335</v>
      </c>
      <c r="V31" s="74"/>
      <c r="W31" s="74"/>
      <c r="X31" s="184"/>
      <c r="Y31" s="184">
        <v>5</v>
      </c>
      <c r="Z31" s="184"/>
      <c r="AA31" s="184"/>
      <c r="AB31" s="184"/>
      <c r="AC31" s="184"/>
      <c r="AE31" s="62"/>
    </row>
    <row r="32" spans="1:31" s="192" customFormat="1" ht="18" customHeight="1" x14ac:dyDescent="0.3">
      <c r="A32" s="200" t="s">
        <v>74</v>
      </c>
      <c r="B32" s="202" t="s">
        <v>150</v>
      </c>
      <c r="C32" s="195">
        <v>4</v>
      </c>
      <c r="D32" s="409">
        <v>2.2999999999999998</v>
      </c>
      <c r="E32" s="184"/>
      <c r="F32" s="195"/>
      <c r="G32" s="196">
        <v>10</v>
      </c>
      <c r="H32" s="315">
        <f t="shared" si="11"/>
        <v>300</v>
      </c>
      <c r="I32" s="197">
        <f t="shared" si="12"/>
        <v>112</v>
      </c>
      <c r="J32" s="323">
        <v>42</v>
      </c>
      <c r="K32" s="324"/>
      <c r="L32" s="323">
        <v>70</v>
      </c>
      <c r="M32" s="386">
        <v>30</v>
      </c>
      <c r="N32" s="390">
        <f t="shared" si="13"/>
        <v>188</v>
      </c>
      <c r="O32" s="195"/>
      <c r="P32" s="184">
        <v>1</v>
      </c>
      <c r="Q32" s="184">
        <v>5</v>
      </c>
      <c r="R32" s="235">
        <v>1.5</v>
      </c>
      <c r="S32" s="184"/>
      <c r="T32" s="185"/>
      <c r="U32" s="65">
        <f t="shared" si="10"/>
        <v>0.37333333333333335</v>
      </c>
      <c r="V32" s="74"/>
      <c r="W32" s="74"/>
      <c r="X32" s="184"/>
      <c r="Y32" s="184">
        <v>1</v>
      </c>
      <c r="Z32" s="184">
        <v>6</v>
      </c>
      <c r="AA32" s="184">
        <v>3</v>
      </c>
      <c r="AB32" s="184"/>
      <c r="AC32" s="184"/>
      <c r="AE32" s="62"/>
    </row>
    <row r="33" spans="1:31" s="192" customFormat="1" ht="18" customHeight="1" x14ac:dyDescent="0.3">
      <c r="A33" s="200" t="s">
        <v>75</v>
      </c>
      <c r="B33" s="202" t="s">
        <v>149</v>
      </c>
      <c r="C33" s="195">
        <v>4</v>
      </c>
      <c r="D33" s="409">
        <v>2.2999999999999998</v>
      </c>
      <c r="E33" s="184"/>
      <c r="F33" s="195"/>
      <c r="G33" s="196">
        <v>10</v>
      </c>
      <c r="H33" s="315">
        <f t="shared" si="11"/>
        <v>300</v>
      </c>
      <c r="I33" s="197">
        <f t="shared" si="12"/>
        <v>112</v>
      </c>
      <c r="J33" s="323">
        <v>42</v>
      </c>
      <c r="K33" s="324"/>
      <c r="L33" s="323">
        <v>70</v>
      </c>
      <c r="M33" s="385">
        <v>30</v>
      </c>
      <c r="N33" s="390">
        <f t="shared" si="13"/>
        <v>188</v>
      </c>
      <c r="O33" s="195"/>
      <c r="P33" s="184">
        <v>1</v>
      </c>
      <c r="Q33" s="184">
        <v>5</v>
      </c>
      <c r="R33" s="235">
        <v>1.5</v>
      </c>
      <c r="S33" s="184"/>
      <c r="T33" s="185"/>
      <c r="U33" s="65">
        <f t="shared" si="10"/>
        <v>0.37333333333333335</v>
      </c>
      <c r="V33" s="74"/>
      <c r="W33" s="74"/>
      <c r="X33" s="184"/>
      <c r="Y33" s="184">
        <v>1</v>
      </c>
      <c r="Z33" s="184">
        <v>6</v>
      </c>
      <c r="AA33" s="184">
        <v>3</v>
      </c>
      <c r="AB33" s="184"/>
      <c r="AC33" s="184"/>
      <c r="AE33" s="62"/>
    </row>
    <row r="34" spans="1:31" s="192" customFormat="1" ht="18" customHeight="1" x14ac:dyDescent="0.3">
      <c r="A34" s="200" t="s">
        <v>76</v>
      </c>
      <c r="B34" s="202" t="s">
        <v>130</v>
      </c>
      <c r="C34" s="195">
        <v>3</v>
      </c>
      <c r="D34" s="184"/>
      <c r="E34" s="184"/>
      <c r="F34" s="195"/>
      <c r="G34" s="196">
        <v>6</v>
      </c>
      <c r="H34" s="315">
        <f>G34*30</f>
        <v>180</v>
      </c>
      <c r="I34" s="197">
        <f>SUM(J34:L34)</f>
        <v>68</v>
      </c>
      <c r="J34" s="323">
        <v>34</v>
      </c>
      <c r="K34" s="324"/>
      <c r="L34" s="323">
        <v>34</v>
      </c>
      <c r="M34" s="385">
        <v>30</v>
      </c>
      <c r="N34" s="390">
        <f t="shared" si="13"/>
        <v>112</v>
      </c>
      <c r="O34" s="195"/>
      <c r="P34" s="184"/>
      <c r="Q34" s="184">
        <v>4.5</v>
      </c>
      <c r="R34" s="184"/>
      <c r="S34" s="184"/>
      <c r="T34" s="185"/>
      <c r="U34" s="65">
        <f t="shared" si="10"/>
        <v>0.37777777777777777</v>
      </c>
      <c r="V34" s="74"/>
      <c r="W34" s="74"/>
      <c r="X34" s="184"/>
      <c r="Y34" s="184"/>
      <c r="Z34" s="184">
        <v>6</v>
      </c>
      <c r="AA34" s="184"/>
      <c r="AB34" s="184"/>
      <c r="AC34" s="184"/>
      <c r="AE34" s="62"/>
    </row>
    <row r="35" spans="1:31" s="192" customFormat="1" ht="18" customHeight="1" x14ac:dyDescent="0.3">
      <c r="A35" s="200" t="s">
        <v>77</v>
      </c>
      <c r="B35" s="202" t="s">
        <v>131</v>
      </c>
      <c r="C35" s="195"/>
      <c r="D35" s="184">
        <v>4</v>
      </c>
      <c r="E35" s="184"/>
      <c r="F35" s="195"/>
      <c r="G35" s="196">
        <v>5</v>
      </c>
      <c r="H35" s="315">
        <f t="shared" si="8"/>
        <v>150</v>
      </c>
      <c r="I35" s="197">
        <f t="shared" si="9"/>
        <v>60</v>
      </c>
      <c r="J35" s="323"/>
      <c r="K35" s="324"/>
      <c r="L35" s="323">
        <v>60</v>
      </c>
      <c r="M35" s="385"/>
      <c r="N35" s="390">
        <f t="shared" si="13"/>
        <v>90</v>
      </c>
      <c r="O35" s="195"/>
      <c r="P35" s="184"/>
      <c r="Q35" s="184"/>
      <c r="R35" s="195">
        <v>4</v>
      </c>
      <c r="S35" s="184"/>
      <c r="T35" s="185"/>
      <c r="U35" s="65">
        <f t="shared" si="10"/>
        <v>0.4</v>
      </c>
      <c r="V35" s="74"/>
      <c r="W35" s="74"/>
      <c r="X35" s="184"/>
      <c r="Y35" s="184"/>
      <c r="Z35" s="184"/>
      <c r="AA35" s="184">
        <v>5</v>
      </c>
      <c r="AB35" s="184"/>
      <c r="AC35" s="184"/>
      <c r="AE35" s="62"/>
    </row>
    <row r="36" spans="1:31" s="192" customFormat="1" ht="18" customHeight="1" x14ac:dyDescent="0.3">
      <c r="A36" s="200" t="s">
        <v>78</v>
      </c>
      <c r="B36" s="202" t="s">
        <v>160</v>
      </c>
      <c r="C36" s="195">
        <v>4</v>
      </c>
      <c r="D36" s="184"/>
      <c r="E36" s="184"/>
      <c r="F36" s="195"/>
      <c r="G36" s="196">
        <v>4</v>
      </c>
      <c r="H36" s="315">
        <f>G36*30</f>
        <v>120</v>
      </c>
      <c r="I36" s="197">
        <f>SUM(J36:L36)</f>
        <v>52</v>
      </c>
      <c r="J36" s="323">
        <v>34</v>
      </c>
      <c r="K36" s="324"/>
      <c r="L36" s="323">
        <v>18</v>
      </c>
      <c r="M36" s="385">
        <v>30</v>
      </c>
      <c r="N36" s="390">
        <f t="shared" si="13"/>
        <v>68</v>
      </c>
      <c r="O36" s="195"/>
      <c r="P36" s="184"/>
      <c r="Q36" s="184"/>
      <c r="R36" s="195">
        <v>3.5</v>
      </c>
      <c r="S36" s="184"/>
      <c r="T36" s="185"/>
      <c r="U36" s="65">
        <f t="shared" si="10"/>
        <v>0.43333333333333335</v>
      </c>
      <c r="V36" s="74"/>
      <c r="W36" s="74"/>
      <c r="X36" s="184"/>
      <c r="Y36" s="184"/>
      <c r="Z36" s="184"/>
      <c r="AA36" s="184">
        <v>4</v>
      </c>
      <c r="AB36" s="184"/>
      <c r="AC36" s="184"/>
      <c r="AE36" s="62"/>
    </row>
    <row r="37" spans="1:31" s="192" customFormat="1" ht="33" customHeight="1" x14ac:dyDescent="0.3">
      <c r="A37" s="200" t="s">
        <v>123</v>
      </c>
      <c r="B37" s="202" t="s">
        <v>210</v>
      </c>
      <c r="C37" s="184">
        <v>6</v>
      </c>
      <c r="D37" s="184">
        <v>5</v>
      </c>
      <c r="E37" s="184"/>
      <c r="F37" s="195"/>
      <c r="G37" s="196">
        <v>4</v>
      </c>
      <c r="H37" s="315">
        <f>G37*30</f>
        <v>120</v>
      </c>
      <c r="I37" s="197">
        <f>SUM(J37:L37)</f>
        <v>46</v>
      </c>
      <c r="J37" s="323">
        <v>16</v>
      </c>
      <c r="K37" s="324"/>
      <c r="L37" s="323">
        <v>30</v>
      </c>
      <c r="M37" s="385">
        <v>30</v>
      </c>
      <c r="N37" s="390">
        <f t="shared" si="13"/>
        <v>74</v>
      </c>
      <c r="O37" s="195"/>
      <c r="P37" s="184"/>
      <c r="Q37" s="184"/>
      <c r="R37" s="184"/>
      <c r="S37" s="184">
        <v>2.5</v>
      </c>
      <c r="T37" s="185">
        <v>1</v>
      </c>
      <c r="U37" s="65">
        <f t="shared" si="10"/>
        <v>0.38333333333333336</v>
      </c>
      <c r="V37" s="74"/>
      <c r="W37" s="74"/>
      <c r="X37" s="184"/>
      <c r="Y37" s="184"/>
      <c r="Z37" s="184"/>
      <c r="AA37" s="184"/>
      <c r="AB37" s="184">
        <v>3</v>
      </c>
      <c r="AC37" s="184">
        <v>1</v>
      </c>
      <c r="AE37" s="62"/>
    </row>
    <row r="38" spans="1:31" s="192" customFormat="1" ht="18" customHeight="1" x14ac:dyDescent="0.3">
      <c r="A38" s="200" t="s">
        <v>124</v>
      </c>
      <c r="B38" s="202" t="s">
        <v>134</v>
      </c>
      <c r="C38" s="195">
        <v>6</v>
      </c>
      <c r="D38" s="184">
        <v>5</v>
      </c>
      <c r="E38" s="184"/>
      <c r="F38" s="235"/>
      <c r="G38" s="196">
        <v>4</v>
      </c>
      <c r="H38" s="315">
        <f>G38*30</f>
        <v>120</v>
      </c>
      <c r="I38" s="197">
        <f>SUM(J38:L38)</f>
        <v>46</v>
      </c>
      <c r="J38" s="323">
        <v>16</v>
      </c>
      <c r="K38" s="324"/>
      <c r="L38" s="323">
        <v>30</v>
      </c>
      <c r="M38" s="385">
        <v>30</v>
      </c>
      <c r="N38" s="390">
        <f t="shared" si="13"/>
        <v>74</v>
      </c>
      <c r="O38" s="235"/>
      <c r="P38" s="184"/>
      <c r="R38" s="184"/>
      <c r="S38" s="184">
        <v>2.5</v>
      </c>
      <c r="T38" s="185">
        <v>1</v>
      </c>
      <c r="U38" s="65">
        <f t="shared" si="10"/>
        <v>0.38333333333333336</v>
      </c>
      <c r="V38" s="74"/>
      <c r="W38" s="74"/>
      <c r="X38" s="184"/>
      <c r="Y38" s="184"/>
      <c r="Z38" s="184"/>
      <c r="AA38" s="184"/>
      <c r="AB38" s="184">
        <v>3</v>
      </c>
      <c r="AC38" s="184">
        <v>1</v>
      </c>
      <c r="AE38" s="62"/>
    </row>
    <row r="39" spans="1:31" s="192" customFormat="1" ht="18" customHeight="1" x14ac:dyDescent="0.3">
      <c r="A39" s="200" t="s">
        <v>132</v>
      </c>
      <c r="B39" s="194" t="s">
        <v>213</v>
      </c>
      <c r="C39" s="235"/>
      <c r="D39" s="184">
        <v>6</v>
      </c>
      <c r="E39" s="184"/>
      <c r="F39" s="235"/>
      <c r="G39" s="196">
        <v>6</v>
      </c>
      <c r="H39" s="315">
        <f t="shared" si="8"/>
        <v>180</v>
      </c>
      <c r="I39" s="197">
        <v>84</v>
      </c>
      <c r="J39" s="323">
        <v>30</v>
      </c>
      <c r="K39" s="324"/>
      <c r="L39" s="323">
        <v>54</v>
      </c>
      <c r="M39" s="385"/>
      <c r="N39" s="390">
        <f t="shared" si="13"/>
        <v>96</v>
      </c>
      <c r="O39" s="235"/>
      <c r="P39" s="184"/>
      <c r="Q39" s="184"/>
      <c r="R39" s="235"/>
      <c r="S39" s="184">
        <v>3.5</v>
      </c>
      <c r="T39" s="185">
        <v>3</v>
      </c>
      <c r="U39" s="65">
        <f t="shared" si="10"/>
        <v>0.46666666666666667</v>
      </c>
      <c r="V39" s="74"/>
      <c r="W39" s="74"/>
      <c r="X39" s="184"/>
      <c r="Y39" s="184"/>
      <c r="Z39" s="184"/>
      <c r="AA39" s="184"/>
      <c r="AB39" s="184">
        <v>4</v>
      </c>
      <c r="AC39" s="184">
        <v>2</v>
      </c>
      <c r="AE39" s="62"/>
    </row>
    <row r="40" spans="1:31" s="205" customFormat="1" ht="19.5" customHeight="1" x14ac:dyDescent="0.3">
      <c r="A40" s="207" t="s">
        <v>135</v>
      </c>
      <c r="B40" s="202" t="s">
        <v>209</v>
      </c>
      <c r="C40" s="245"/>
      <c r="D40" s="184">
        <v>5.6</v>
      </c>
      <c r="E40" s="184"/>
      <c r="F40" s="235"/>
      <c r="G40" s="196">
        <v>4</v>
      </c>
      <c r="H40" s="315">
        <f>G40*30</f>
        <v>120</v>
      </c>
      <c r="I40" s="197">
        <v>40</v>
      </c>
      <c r="J40" s="323">
        <v>14</v>
      </c>
      <c r="K40" s="324"/>
      <c r="L40" s="323">
        <v>26</v>
      </c>
      <c r="M40" s="385"/>
      <c r="N40" s="390">
        <f t="shared" si="13"/>
        <v>80</v>
      </c>
      <c r="O40" s="235"/>
      <c r="P40" s="184"/>
      <c r="Q40" s="184"/>
      <c r="R40" s="235"/>
      <c r="S40" s="184">
        <v>2</v>
      </c>
      <c r="T40" s="185">
        <v>1</v>
      </c>
      <c r="U40" s="65">
        <f t="shared" si="10"/>
        <v>0.33333333333333331</v>
      </c>
      <c r="V40" s="74"/>
      <c r="W40" s="74"/>
      <c r="X40" s="184"/>
      <c r="Y40" s="184"/>
      <c r="Z40" s="184"/>
      <c r="AA40" s="184"/>
      <c r="AB40" s="184">
        <v>3</v>
      </c>
      <c r="AC40" s="184">
        <v>1</v>
      </c>
      <c r="AE40" s="62"/>
    </row>
    <row r="41" spans="1:31" s="192" customFormat="1" ht="33" customHeight="1" x14ac:dyDescent="0.3">
      <c r="A41" s="200" t="s">
        <v>136</v>
      </c>
      <c r="B41" s="203" t="s">
        <v>151</v>
      </c>
      <c r="C41" s="188">
        <v>5</v>
      </c>
      <c r="D41" s="187"/>
      <c r="E41" s="187"/>
      <c r="F41" s="188"/>
      <c r="G41" s="189">
        <v>3</v>
      </c>
      <c r="H41" s="314">
        <f>G41*30</f>
        <v>90</v>
      </c>
      <c r="I41" s="190">
        <f>SUM(J41:L41)</f>
        <v>30</v>
      </c>
      <c r="J41" s="321">
        <v>16</v>
      </c>
      <c r="K41" s="322"/>
      <c r="L41" s="321">
        <v>14</v>
      </c>
      <c r="M41" s="386">
        <v>30</v>
      </c>
      <c r="N41" s="390">
        <f t="shared" si="13"/>
        <v>60</v>
      </c>
      <c r="O41" s="188"/>
      <c r="P41" s="187"/>
      <c r="Q41" s="187"/>
      <c r="R41" s="188"/>
      <c r="S41" s="187">
        <v>2</v>
      </c>
      <c r="T41" s="191"/>
      <c r="U41" s="65">
        <f t="shared" si="10"/>
        <v>0.33333333333333331</v>
      </c>
      <c r="V41" s="74"/>
      <c r="W41" s="74"/>
      <c r="X41" s="184"/>
      <c r="Y41" s="184"/>
      <c r="Z41" s="184"/>
      <c r="AA41" s="184"/>
      <c r="AB41" s="184">
        <v>3</v>
      </c>
      <c r="AC41" s="184"/>
      <c r="AE41" s="62"/>
    </row>
    <row r="42" spans="1:31" s="205" customFormat="1" ht="16.2" thickBot="1" x14ac:dyDescent="0.35">
      <c r="A42" s="392" t="s">
        <v>161</v>
      </c>
      <c r="B42" s="252" t="s">
        <v>208</v>
      </c>
      <c r="C42" s="244"/>
      <c r="D42" s="236">
        <v>6</v>
      </c>
      <c r="E42" s="236"/>
      <c r="F42" s="237"/>
      <c r="G42" s="238">
        <v>3</v>
      </c>
      <c r="H42" s="316">
        <f t="shared" si="8"/>
        <v>90</v>
      </c>
      <c r="I42" s="239">
        <f>SUM(J42:L42)</f>
        <v>30</v>
      </c>
      <c r="J42" s="325">
        <v>16</v>
      </c>
      <c r="K42" s="326"/>
      <c r="L42" s="325">
        <v>14</v>
      </c>
      <c r="M42" s="387"/>
      <c r="N42" s="393">
        <f t="shared" si="13"/>
        <v>60</v>
      </c>
      <c r="O42" s="237"/>
      <c r="P42" s="236"/>
      <c r="Q42" s="236"/>
      <c r="R42" s="237"/>
      <c r="S42" s="236"/>
      <c r="T42" s="240">
        <v>3</v>
      </c>
      <c r="U42" s="65">
        <f t="shared" si="10"/>
        <v>0.33333333333333331</v>
      </c>
      <c r="V42" s="74"/>
      <c r="W42" s="74"/>
      <c r="X42" s="184"/>
      <c r="Y42" s="184"/>
      <c r="Z42" s="184"/>
      <c r="AA42" s="184"/>
      <c r="AB42" s="184"/>
      <c r="AC42" s="184">
        <v>3</v>
      </c>
      <c r="AE42" s="62"/>
    </row>
    <row r="43" spans="1:31" s="205" customFormat="1" ht="31.8" thickBot="1" x14ac:dyDescent="0.35">
      <c r="A43" s="395" t="s">
        <v>225</v>
      </c>
      <c r="B43" s="396" t="s">
        <v>224</v>
      </c>
      <c r="C43" s="397"/>
      <c r="D43" s="398"/>
      <c r="E43" s="398">
        <v>5</v>
      </c>
      <c r="F43" s="399"/>
      <c r="G43" s="400">
        <v>1</v>
      </c>
      <c r="H43" s="401">
        <f t="shared" si="8"/>
        <v>30</v>
      </c>
      <c r="I43" s="383"/>
      <c r="J43" s="402"/>
      <c r="K43" s="403"/>
      <c r="L43" s="404"/>
      <c r="M43" s="405"/>
      <c r="N43" s="406">
        <f t="shared" si="13"/>
        <v>30</v>
      </c>
      <c r="O43" s="399"/>
      <c r="P43" s="398"/>
      <c r="Q43" s="398"/>
      <c r="R43" s="399"/>
      <c r="S43" s="398"/>
      <c r="T43" s="407"/>
      <c r="U43" s="65"/>
      <c r="V43" s="74"/>
      <c r="W43" s="74"/>
      <c r="X43" s="184"/>
      <c r="Y43" s="184"/>
      <c r="Z43" s="184"/>
      <c r="AA43" s="184"/>
      <c r="AB43" s="184">
        <v>1</v>
      </c>
      <c r="AC43" s="184"/>
    </row>
    <row r="44" spans="1:31" s="192" customFormat="1" x14ac:dyDescent="0.3">
      <c r="A44" s="200" t="s">
        <v>79</v>
      </c>
      <c r="B44" s="201" t="s">
        <v>139</v>
      </c>
      <c r="C44" s="188"/>
      <c r="D44" s="187">
        <v>2</v>
      </c>
      <c r="E44" s="187"/>
      <c r="F44" s="188"/>
      <c r="G44" s="189">
        <v>6</v>
      </c>
      <c r="H44" s="314">
        <f t="shared" ref="H44:H47" si="14">G44*30</f>
        <v>180</v>
      </c>
      <c r="I44" s="187"/>
      <c r="J44" s="321"/>
      <c r="K44" s="322"/>
      <c r="L44" s="321"/>
      <c r="M44" s="386"/>
      <c r="N44" s="394">
        <f t="shared" si="13"/>
        <v>180</v>
      </c>
      <c r="O44" s="188"/>
      <c r="P44" s="187"/>
      <c r="Q44" s="187"/>
      <c r="R44" s="188"/>
      <c r="S44" s="187"/>
      <c r="T44" s="191"/>
      <c r="V44" s="206"/>
      <c r="W44" s="206"/>
      <c r="X44" s="184">
        <v>3</v>
      </c>
      <c r="Y44" s="184">
        <v>3</v>
      </c>
      <c r="Z44" s="184"/>
      <c r="AA44" s="184"/>
      <c r="AB44" s="184"/>
      <c r="AC44" s="184"/>
    </row>
    <row r="45" spans="1:31" s="192" customFormat="1" x14ac:dyDescent="0.3">
      <c r="A45" s="207" t="s">
        <v>80</v>
      </c>
      <c r="B45" s="194" t="s">
        <v>125</v>
      </c>
      <c r="C45" s="195"/>
      <c r="D45" s="184">
        <v>4</v>
      </c>
      <c r="E45" s="184"/>
      <c r="F45" s="195"/>
      <c r="G45" s="196">
        <v>6</v>
      </c>
      <c r="H45" s="315">
        <f t="shared" si="14"/>
        <v>180</v>
      </c>
      <c r="I45" s="184"/>
      <c r="J45" s="323"/>
      <c r="K45" s="324"/>
      <c r="L45" s="323"/>
      <c r="M45" s="385"/>
      <c r="N45" s="390">
        <f t="shared" si="13"/>
        <v>180</v>
      </c>
      <c r="O45" s="188"/>
      <c r="P45" s="187"/>
      <c r="Q45" s="184"/>
      <c r="R45" s="195"/>
      <c r="S45" s="184"/>
      <c r="T45" s="185"/>
      <c r="V45" s="206"/>
      <c r="W45" s="206"/>
      <c r="X45" s="184"/>
      <c r="Y45" s="184"/>
      <c r="Z45" s="184">
        <v>3</v>
      </c>
      <c r="AA45" s="184">
        <v>3</v>
      </c>
      <c r="AB45" s="184"/>
      <c r="AC45" s="184"/>
    </row>
    <row r="46" spans="1:31" s="192" customFormat="1" x14ac:dyDescent="0.3">
      <c r="A46" s="207" t="s">
        <v>126</v>
      </c>
      <c r="B46" s="194" t="s">
        <v>214</v>
      </c>
      <c r="C46" s="195"/>
      <c r="D46" s="184">
        <v>6</v>
      </c>
      <c r="E46" s="184"/>
      <c r="F46" s="195"/>
      <c r="G46" s="196">
        <v>6</v>
      </c>
      <c r="H46" s="315">
        <f t="shared" si="14"/>
        <v>180</v>
      </c>
      <c r="I46" s="184"/>
      <c r="J46" s="323"/>
      <c r="K46" s="324"/>
      <c r="L46" s="323"/>
      <c r="M46" s="385"/>
      <c r="N46" s="390">
        <f t="shared" si="13"/>
        <v>180</v>
      </c>
      <c r="O46" s="195"/>
      <c r="P46" s="184"/>
      <c r="Q46" s="184"/>
      <c r="R46" s="195"/>
      <c r="S46" s="184"/>
      <c r="T46" s="185"/>
      <c r="V46" s="206"/>
      <c r="W46" s="206"/>
      <c r="X46" s="184"/>
      <c r="Y46" s="184"/>
      <c r="Z46" s="184"/>
      <c r="AA46" s="184"/>
      <c r="AB46" s="184">
        <v>3</v>
      </c>
      <c r="AC46" s="184">
        <v>3</v>
      </c>
    </row>
    <row r="47" spans="1:31" s="192" customFormat="1" ht="16.2" thickBot="1" x14ac:dyDescent="0.35">
      <c r="A47" s="208"/>
      <c r="B47" s="209" t="s">
        <v>137</v>
      </c>
      <c r="C47" s="210"/>
      <c r="D47" s="211"/>
      <c r="E47" s="211"/>
      <c r="F47" s="212">
        <v>6</v>
      </c>
      <c r="G47" s="213">
        <v>9</v>
      </c>
      <c r="H47" s="317">
        <f t="shared" si="14"/>
        <v>270</v>
      </c>
      <c r="I47" s="204"/>
      <c r="J47" s="327"/>
      <c r="K47" s="328"/>
      <c r="L47" s="327"/>
      <c r="M47" s="388"/>
      <c r="N47" s="391">
        <f t="shared" si="13"/>
        <v>270</v>
      </c>
      <c r="O47" s="212"/>
      <c r="P47" s="204"/>
      <c r="Q47" s="204"/>
      <c r="R47" s="212"/>
      <c r="S47" s="204"/>
      <c r="T47" s="214"/>
      <c r="V47" s="206"/>
      <c r="W47" s="206"/>
      <c r="X47" s="184"/>
      <c r="Y47" s="184"/>
      <c r="Z47" s="184"/>
      <c r="AA47" s="184"/>
      <c r="AB47" s="184"/>
      <c r="AC47" s="184">
        <v>9</v>
      </c>
    </row>
    <row r="48" spans="1:31" s="192" customFormat="1" ht="20.25" customHeight="1" thickBot="1" x14ac:dyDescent="0.35">
      <c r="A48" s="534" t="s">
        <v>218</v>
      </c>
      <c r="B48" s="535"/>
      <c r="C48" s="215">
        <v>11</v>
      </c>
      <c r="D48" s="427">
        <v>16</v>
      </c>
      <c r="E48" s="215">
        <v>1</v>
      </c>
      <c r="F48" s="216">
        <v>1</v>
      </c>
      <c r="G48" s="217">
        <f>SUM(G26:G47)</f>
        <v>114</v>
      </c>
      <c r="H48" s="218">
        <f t="shared" ref="H48:T48" si="15">SUM(H26:H47)</f>
        <v>3420</v>
      </c>
      <c r="I48" s="219">
        <f>SUM(I26:I47)</f>
        <v>1052</v>
      </c>
      <c r="J48" s="219">
        <f t="shared" si="15"/>
        <v>388</v>
      </c>
      <c r="K48" s="219">
        <f t="shared" si="15"/>
        <v>0</v>
      </c>
      <c r="L48" s="265">
        <f t="shared" si="15"/>
        <v>664</v>
      </c>
      <c r="M48" s="266">
        <f t="shared" si="15"/>
        <v>330</v>
      </c>
      <c r="N48" s="267">
        <f t="shared" si="15"/>
        <v>2368</v>
      </c>
      <c r="O48" s="218">
        <f t="shared" si="15"/>
        <v>13</v>
      </c>
      <c r="P48" s="219">
        <f t="shared" si="15"/>
        <v>13</v>
      </c>
      <c r="Q48" s="219">
        <f t="shared" si="15"/>
        <v>14.5</v>
      </c>
      <c r="R48" s="220">
        <f t="shared" si="15"/>
        <v>10.5</v>
      </c>
      <c r="S48" s="221">
        <f t="shared" si="15"/>
        <v>12.5</v>
      </c>
      <c r="T48" s="222">
        <f t="shared" si="15"/>
        <v>9</v>
      </c>
      <c r="V48" s="206"/>
      <c r="W48" s="206"/>
      <c r="X48" s="184"/>
      <c r="Y48" s="184"/>
      <c r="Z48" s="184"/>
      <c r="AA48" s="184"/>
      <c r="AB48" s="184"/>
      <c r="AC48" s="184"/>
    </row>
    <row r="49" spans="1:29" s="186" customFormat="1" ht="20.25" customHeight="1" thickBot="1" x14ac:dyDescent="0.35">
      <c r="A49" s="536" t="s">
        <v>228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8"/>
      <c r="V49" s="199"/>
      <c r="W49" s="199"/>
      <c r="X49" s="184"/>
      <c r="Y49" s="184"/>
      <c r="Z49" s="184"/>
      <c r="AA49" s="184"/>
      <c r="AB49" s="184"/>
      <c r="AC49" s="184"/>
    </row>
    <row r="50" spans="1:29" s="264" customFormat="1" ht="17.399999999999999" customHeight="1" x14ac:dyDescent="0.3">
      <c r="A50" s="370" t="s">
        <v>219</v>
      </c>
      <c r="B50" s="539" t="s">
        <v>227</v>
      </c>
      <c r="C50" s="371"/>
      <c r="D50" s="372">
        <v>3</v>
      </c>
      <c r="E50" s="371"/>
      <c r="F50" s="373"/>
      <c r="G50" s="374">
        <v>5</v>
      </c>
      <c r="H50" s="375">
        <f t="shared" ref="H50" si="16">G50*30</f>
        <v>150</v>
      </c>
      <c r="I50" s="190">
        <v>52</v>
      </c>
      <c r="J50" s="376"/>
      <c r="K50" s="376"/>
      <c r="L50" s="377"/>
      <c r="M50" s="378"/>
      <c r="N50" s="379">
        <f>H50-I50</f>
        <v>98</v>
      </c>
      <c r="O50" s="380"/>
      <c r="P50" s="372" t="s">
        <v>121</v>
      </c>
      <c r="Q50" s="372">
        <v>3.5</v>
      </c>
      <c r="R50" s="381"/>
      <c r="S50" s="381"/>
      <c r="T50" s="382"/>
      <c r="U50" s="65">
        <f>I50/H50</f>
        <v>0.34666666666666668</v>
      </c>
      <c r="V50" s="74"/>
      <c r="W50" s="74"/>
      <c r="X50" s="67"/>
      <c r="Y50" s="67" t="s">
        <v>121</v>
      </c>
      <c r="Z50" s="67">
        <v>5</v>
      </c>
      <c r="AA50" s="67"/>
      <c r="AB50" s="67"/>
      <c r="AC50" s="67"/>
    </row>
    <row r="51" spans="1:29" s="192" customFormat="1" ht="17.399999999999999" customHeight="1" x14ac:dyDescent="0.3">
      <c r="A51" s="225" t="s">
        <v>220</v>
      </c>
      <c r="B51" s="540"/>
      <c r="C51" s="184"/>
      <c r="D51" s="184">
        <v>4</v>
      </c>
      <c r="E51" s="184"/>
      <c r="F51" s="226"/>
      <c r="G51" s="196">
        <v>5</v>
      </c>
      <c r="H51" s="318">
        <f>G51*30</f>
        <v>150</v>
      </c>
      <c r="I51" s="190">
        <v>52</v>
      </c>
      <c r="J51" s="324"/>
      <c r="K51" s="324"/>
      <c r="L51" s="368"/>
      <c r="M51" s="333"/>
      <c r="N51" s="335">
        <f>H51-I51</f>
        <v>98</v>
      </c>
      <c r="O51" s="227"/>
      <c r="P51" s="184"/>
      <c r="Q51" s="184"/>
      <c r="R51" s="195">
        <v>3.5</v>
      </c>
      <c r="S51" s="184"/>
      <c r="T51" s="185"/>
      <c r="U51" s="65">
        <f>I51/H51</f>
        <v>0.34666666666666668</v>
      </c>
      <c r="V51" s="74"/>
      <c r="W51" s="74"/>
      <c r="X51" s="184"/>
      <c r="Y51" s="184"/>
      <c r="Z51" s="184"/>
      <c r="AA51" s="184">
        <v>5</v>
      </c>
      <c r="AB51" s="184"/>
      <c r="AC51" s="184"/>
    </row>
    <row r="52" spans="1:29" s="192" customFormat="1" ht="17.399999999999999" customHeight="1" x14ac:dyDescent="0.3">
      <c r="A52" s="225" t="s">
        <v>221</v>
      </c>
      <c r="B52" s="540"/>
      <c r="C52" s="188"/>
      <c r="D52" s="187">
        <v>5</v>
      </c>
      <c r="E52" s="187"/>
      <c r="F52" s="188"/>
      <c r="G52" s="189">
        <v>5</v>
      </c>
      <c r="H52" s="314">
        <f>G52*30</f>
        <v>150</v>
      </c>
      <c r="I52" s="190">
        <v>52</v>
      </c>
      <c r="J52" s="323"/>
      <c r="K52" s="324"/>
      <c r="L52" s="323"/>
      <c r="M52" s="333"/>
      <c r="N52" s="335">
        <f>H52-I52</f>
        <v>98</v>
      </c>
      <c r="O52" s="188"/>
      <c r="P52" s="187"/>
      <c r="Q52" s="184"/>
      <c r="R52" s="195"/>
      <c r="S52" s="184">
        <v>3.5</v>
      </c>
      <c r="T52" s="185"/>
      <c r="U52" s="65">
        <f>I52/H52</f>
        <v>0.34666666666666668</v>
      </c>
      <c r="V52" s="74"/>
      <c r="W52" s="74"/>
      <c r="X52" s="184"/>
      <c r="Y52" s="184"/>
      <c r="Z52" s="184"/>
      <c r="AA52" s="184"/>
      <c r="AB52" s="184">
        <v>5</v>
      </c>
      <c r="AC52" s="184"/>
    </row>
    <row r="53" spans="1:29" s="192" customFormat="1" ht="17.399999999999999" customHeight="1" thickBot="1" x14ac:dyDescent="0.35">
      <c r="A53" s="225" t="s">
        <v>222</v>
      </c>
      <c r="B53" s="541"/>
      <c r="C53" s="188"/>
      <c r="D53" s="187">
        <v>6</v>
      </c>
      <c r="E53" s="187"/>
      <c r="F53" s="188"/>
      <c r="G53" s="189">
        <v>5</v>
      </c>
      <c r="H53" s="314">
        <f t="shared" ref="H53" si="17">G53*30</f>
        <v>150</v>
      </c>
      <c r="I53" s="190">
        <v>52</v>
      </c>
      <c r="J53" s="321"/>
      <c r="K53" s="322"/>
      <c r="L53" s="321"/>
      <c r="M53" s="336"/>
      <c r="N53" s="337">
        <f>H53-I53</f>
        <v>98</v>
      </c>
      <c r="O53" s="188"/>
      <c r="P53" s="187"/>
      <c r="Q53" s="184"/>
      <c r="R53" s="195"/>
      <c r="S53" s="184"/>
      <c r="T53" s="185">
        <v>5.5</v>
      </c>
      <c r="U53" s="65">
        <f>I53/H53</f>
        <v>0.34666666666666668</v>
      </c>
      <c r="V53" s="74"/>
      <c r="W53" s="74"/>
      <c r="X53" s="184"/>
      <c r="Y53" s="184"/>
      <c r="Z53" s="184"/>
      <c r="AA53" s="184"/>
      <c r="AB53" s="184"/>
      <c r="AC53" s="184">
        <v>5</v>
      </c>
    </row>
    <row r="54" spans="1:29" s="62" customFormat="1" ht="21" customHeight="1" thickBot="1" x14ac:dyDescent="0.35">
      <c r="A54" s="520" t="s">
        <v>223</v>
      </c>
      <c r="B54" s="521"/>
      <c r="C54" s="68">
        <v>0</v>
      </c>
      <c r="D54" s="69">
        <v>4</v>
      </c>
      <c r="E54" s="69">
        <v>0</v>
      </c>
      <c r="F54" s="68">
        <v>0</v>
      </c>
      <c r="G54" s="369">
        <f t="shared" ref="G54:P54" si="18">SUM(G50:G53)</f>
        <v>20</v>
      </c>
      <c r="H54" s="75">
        <f t="shared" si="18"/>
        <v>600</v>
      </c>
      <c r="I54" s="76">
        <f t="shared" si="18"/>
        <v>208</v>
      </c>
      <c r="J54" s="75">
        <f t="shared" si="18"/>
        <v>0</v>
      </c>
      <c r="K54" s="75">
        <f t="shared" si="18"/>
        <v>0</v>
      </c>
      <c r="L54" s="75">
        <f t="shared" si="18"/>
        <v>0</v>
      </c>
      <c r="M54" s="268">
        <f t="shared" si="18"/>
        <v>0</v>
      </c>
      <c r="N54" s="77">
        <f t="shared" si="18"/>
        <v>392</v>
      </c>
      <c r="O54" s="75">
        <f t="shared" si="18"/>
        <v>0</v>
      </c>
      <c r="P54" s="76">
        <f t="shared" si="18"/>
        <v>0</v>
      </c>
      <c r="Q54" s="76">
        <f t="shared" ref="Q54:S54" si="19">SUM(Q50:Q53)</f>
        <v>3.5</v>
      </c>
      <c r="R54" s="76">
        <f t="shared" si="19"/>
        <v>3.5</v>
      </c>
      <c r="S54" s="76">
        <f t="shared" si="19"/>
        <v>3.5</v>
      </c>
      <c r="T54" s="77">
        <f>SUM(T50:T53)</f>
        <v>5.5</v>
      </c>
      <c r="V54" s="63"/>
      <c r="W54" s="63"/>
      <c r="X54" s="34"/>
      <c r="Y54" s="34"/>
      <c r="Z54" s="34"/>
      <c r="AA54" s="34"/>
      <c r="AB54" s="66"/>
      <c r="AC54" s="66"/>
    </row>
    <row r="55" spans="1:29" s="62" customFormat="1" ht="31.5" customHeight="1" thickBot="1" x14ac:dyDescent="0.35">
      <c r="A55" s="525" t="s">
        <v>226</v>
      </c>
      <c r="B55" s="526"/>
      <c r="C55" s="35"/>
      <c r="D55" s="35"/>
      <c r="E55" s="35"/>
      <c r="F55" s="35"/>
      <c r="G55" s="36"/>
      <c r="H55" s="37">
        <f>G54/G57</f>
        <v>0.1111111111111111</v>
      </c>
      <c r="I55" s="35"/>
      <c r="J55" s="35"/>
      <c r="K55" s="35"/>
      <c r="L55" s="38"/>
      <c r="M55" s="269"/>
      <c r="N55" s="40"/>
      <c r="O55" s="35"/>
      <c r="P55" s="35"/>
      <c r="Q55" s="35"/>
      <c r="R55" s="39"/>
      <c r="S55" s="35"/>
      <c r="T55" s="40"/>
      <c r="V55" s="63"/>
      <c r="W55" s="63"/>
      <c r="X55" s="34"/>
      <c r="Y55" s="34"/>
      <c r="Z55" s="34"/>
      <c r="AA55" s="34"/>
      <c r="AB55" s="66"/>
      <c r="AC55" s="66"/>
    </row>
    <row r="56" spans="1:29" s="62" customFormat="1" ht="21" customHeight="1" thickBot="1" x14ac:dyDescent="0.35">
      <c r="A56" s="64"/>
      <c r="B56" s="71"/>
      <c r="C56" s="527" t="s">
        <v>203</v>
      </c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9"/>
      <c r="V56" s="63"/>
      <c r="W56" s="63"/>
      <c r="X56" s="34"/>
      <c r="Y56" s="34"/>
      <c r="Z56" s="34"/>
      <c r="AA56" s="34"/>
      <c r="AB56" s="66"/>
      <c r="AC56" s="66"/>
    </row>
    <row r="57" spans="1:29" s="262" customFormat="1" ht="21" customHeight="1" thickBot="1" x14ac:dyDescent="0.35">
      <c r="A57" s="287"/>
      <c r="B57" s="288"/>
      <c r="C57" s="289">
        <f t="shared" ref="C57:I57" si="20">C54+C48+C23</f>
        <v>15</v>
      </c>
      <c r="D57" s="274">
        <f t="shared" si="20"/>
        <v>33</v>
      </c>
      <c r="E57" s="274">
        <f t="shared" si="20"/>
        <v>1</v>
      </c>
      <c r="F57" s="290">
        <f t="shared" si="20"/>
        <v>1</v>
      </c>
      <c r="G57" s="259">
        <f t="shared" si="20"/>
        <v>180</v>
      </c>
      <c r="H57" s="260">
        <f t="shared" si="20"/>
        <v>5400</v>
      </c>
      <c r="I57" s="258">
        <f t="shared" si="20"/>
        <v>1778</v>
      </c>
      <c r="J57" s="274"/>
      <c r="K57" s="274"/>
      <c r="L57" s="290"/>
      <c r="M57" s="260">
        <f>M23+M48+M54</f>
        <v>450</v>
      </c>
      <c r="N57" s="261">
        <f t="shared" ref="N57:T57" si="21">N54+N48+N23</f>
        <v>3502</v>
      </c>
      <c r="O57" s="223">
        <f t="shared" si="21"/>
        <v>22</v>
      </c>
      <c r="P57" s="224">
        <f t="shared" si="21"/>
        <v>22</v>
      </c>
      <c r="Q57" s="224">
        <f t="shared" si="21"/>
        <v>21</v>
      </c>
      <c r="R57" s="224">
        <f t="shared" si="21"/>
        <v>20</v>
      </c>
      <c r="S57" s="224">
        <f t="shared" si="21"/>
        <v>20</v>
      </c>
      <c r="T57" s="198">
        <f t="shared" si="21"/>
        <v>19.5</v>
      </c>
      <c r="U57" s="291">
        <f>SUM(O57:T57)</f>
        <v>124.5</v>
      </c>
      <c r="V57" s="263"/>
      <c r="W57" s="263"/>
      <c r="X57" s="41">
        <f t="shared" ref="X57:AC57" si="22">SUM(X11:X56)</f>
        <v>30</v>
      </c>
      <c r="Y57" s="41">
        <f t="shared" si="22"/>
        <v>30</v>
      </c>
      <c r="Z57" s="41">
        <f t="shared" si="22"/>
        <v>30</v>
      </c>
      <c r="AA57" s="41">
        <f t="shared" si="22"/>
        <v>30</v>
      </c>
      <c r="AB57" s="41">
        <f t="shared" si="22"/>
        <v>30</v>
      </c>
      <c r="AC57" s="41">
        <f t="shared" si="22"/>
        <v>30</v>
      </c>
    </row>
    <row r="58" spans="1:29" s="186" customFormat="1" x14ac:dyDescent="0.3">
      <c r="A58" s="408" t="s">
        <v>230</v>
      </c>
      <c r="B58" s="229" t="s">
        <v>231</v>
      </c>
      <c r="C58" s="547" t="s">
        <v>81</v>
      </c>
      <c r="D58" s="548"/>
      <c r="E58" s="548"/>
      <c r="F58" s="548"/>
      <c r="G58" s="548"/>
      <c r="H58" s="548"/>
      <c r="I58" s="548"/>
      <c r="J58" s="548"/>
      <c r="K58" s="548"/>
      <c r="L58" s="548"/>
      <c r="M58" s="270"/>
      <c r="N58" s="271"/>
      <c r="O58" s="227">
        <v>3</v>
      </c>
      <c r="P58" s="235">
        <v>3</v>
      </c>
      <c r="Q58" s="184">
        <v>2</v>
      </c>
      <c r="R58" s="195">
        <v>3</v>
      </c>
      <c r="S58" s="184">
        <v>1</v>
      </c>
      <c r="T58" s="185">
        <v>3</v>
      </c>
      <c r="U58" s="205">
        <f t="shared" ref="U58:U62" si="23">SUM(O58:T58)</f>
        <v>15</v>
      </c>
      <c r="V58" s="199"/>
      <c r="W58" s="199"/>
      <c r="X58" s="181"/>
      <c r="Y58" s="181"/>
      <c r="Z58" s="181"/>
      <c r="AA58" s="181"/>
      <c r="AB58" s="228"/>
      <c r="AC58" s="228"/>
    </row>
    <row r="59" spans="1:29" s="186" customFormat="1" x14ac:dyDescent="0.3">
      <c r="A59" s="228"/>
      <c r="B59" s="229"/>
      <c r="C59" s="547" t="s">
        <v>140</v>
      </c>
      <c r="D59" s="548"/>
      <c r="E59" s="548"/>
      <c r="F59" s="548"/>
      <c r="G59" s="548"/>
      <c r="H59" s="548"/>
      <c r="I59" s="548"/>
      <c r="J59" s="548"/>
      <c r="K59" s="548"/>
      <c r="L59" s="548"/>
      <c r="M59" s="270"/>
      <c r="N59" s="271"/>
      <c r="O59" s="227">
        <v>5</v>
      </c>
      <c r="P59" s="410">
        <v>7</v>
      </c>
      <c r="Q59" s="184">
        <v>4</v>
      </c>
      <c r="R59" s="235">
        <v>5</v>
      </c>
      <c r="S59" s="184">
        <v>6</v>
      </c>
      <c r="T59" s="185">
        <v>6</v>
      </c>
      <c r="U59" s="205">
        <f t="shared" si="23"/>
        <v>33</v>
      </c>
      <c r="V59" s="199"/>
      <c r="W59" s="199"/>
      <c r="X59" s="181"/>
      <c r="Y59" s="181"/>
      <c r="Z59" s="181"/>
      <c r="AA59" s="181"/>
      <c r="AB59" s="228"/>
      <c r="AC59" s="228"/>
    </row>
    <row r="60" spans="1:29" s="186" customFormat="1" ht="12" customHeight="1" x14ac:dyDescent="0.3">
      <c r="A60" s="228"/>
      <c r="B60" s="229"/>
      <c r="C60" s="547" t="s">
        <v>82</v>
      </c>
      <c r="D60" s="548"/>
      <c r="E60" s="548"/>
      <c r="F60" s="548"/>
      <c r="G60" s="548"/>
      <c r="H60" s="548"/>
      <c r="I60" s="548"/>
      <c r="J60" s="548"/>
      <c r="K60" s="548"/>
      <c r="L60" s="548"/>
      <c r="M60" s="270"/>
      <c r="N60" s="271"/>
      <c r="O60" s="230"/>
      <c r="P60" s="231"/>
      <c r="Q60" s="184"/>
      <c r="R60" s="195"/>
      <c r="S60" s="184">
        <v>1</v>
      </c>
      <c r="T60" s="185"/>
      <c r="U60" s="205">
        <f t="shared" si="23"/>
        <v>1</v>
      </c>
      <c r="V60" s="206"/>
      <c r="W60" s="206"/>
      <c r="X60" s="232"/>
      <c r="Y60" s="228"/>
      <c r="Z60" s="181"/>
      <c r="AA60" s="181"/>
      <c r="AB60" s="228"/>
      <c r="AC60" s="228"/>
    </row>
    <row r="61" spans="1:29" s="186" customFormat="1" ht="15" customHeight="1" thickBot="1" x14ac:dyDescent="0.35">
      <c r="A61" s="228"/>
      <c r="B61" s="229"/>
      <c r="C61" s="549" t="s">
        <v>83</v>
      </c>
      <c r="D61" s="550"/>
      <c r="E61" s="550"/>
      <c r="F61" s="550"/>
      <c r="G61" s="550"/>
      <c r="H61" s="550"/>
      <c r="I61" s="550"/>
      <c r="J61" s="550"/>
      <c r="K61" s="550"/>
      <c r="L61" s="550"/>
      <c r="M61" s="272"/>
      <c r="N61" s="273"/>
      <c r="O61" s="233"/>
      <c r="P61" s="234"/>
      <c r="Q61" s="204"/>
      <c r="R61" s="212"/>
      <c r="S61" s="204"/>
      <c r="T61" s="214"/>
      <c r="U61" s="205">
        <f t="shared" si="23"/>
        <v>0</v>
      </c>
      <c r="V61" s="206"/>
      <c r="W61" s="206"/>
      <c r="X61" s="181"/>
      <c r="Y61" s="181"/>
      <c r="Z61" s="181"/>
      <c r="AA61" s="181"/>
      <c r="AB61" s="228"/>
      <c r="AC61" s="228"/>
    </row>
    <row r="62" spans="1:29" s="186" customFormat="1" ht="15" customHeight="1" thickBot="1" x14ac:dyDescent="0.35">
      <c r="A62" s="228"/>
      <c r="B62" s="229"/>
      <c r="C62" s="549" t="s">
        <v>137</v>
      </c>
      <c r="D62" s="550"/>
      <c r="E62" s="550"/>
      <c r="F62" s="550"/>
      <c r="G62" s="550"/>
      <c r="H62" s="550"/>
      <c r="I62" s="550"/>
      <c r="J62" s="550"/>
      <c r="K62" s="550"/>
      <c r="L62" s="550"/>
      <c r="M62" s="272"/>
      <c r="N62" s="273"/>
      <c r="O62" s="233"/>
      <c r="P62" s="234"/>
      <c r="Q62" s="204"/>
      <c r="R62" s="212"/>
      <c r="S62" s="204"/>
      <c r="T62" s="214">
        <v>1</v>
      </c>
      <c r="U62" s="205">
        <f t="shared" si="23"/>
        <v>1</v>
      </c>
      <c r="V62" s="206"/>
      <c r="W62" s="206"/>
      <c r="X62" s="352"/>
      <c r="Y62" s="352"/>
      <c r="Z62" s="352"/>
      <c r="AA62" s="352"/>
      <c r="AB62" s="228"/>
      <c r="AC62" s="228"/>
    </row>
    <row r="63" spans="1:29" ht="16.95" customHeight="1" x14ac:dyDescent="0.3">
      <c r="B63" s="57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49"/>
      <c r="R63" s="49"/>
      <c r="S63" s="49"/>
      <c r="T63" s="49"/>
    </row>
    <row r="64" spans="1:29" s="275" customFormat="1" x14ac:dyDescent="0.3">
      <c r="A64" s="551" t="s">
        <v>193</v>
      </c>
      <c r="B64" s="551"/>
      <c r="C64" s="551"/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W64" s="276"/>
    </row>
    <row r="65" spans="1:23" s="275" customFormat="1" x14ac:dyDescent="0.3">
      <c r="A65" s="277" t="s">
        <v>194</v>
      </c>
      <c r="B65" s="277" t="s">
        <v>195</v>
      </c>
      <c r="C65" s="278"/>
      <c r="D65" s="279" t="s">
        <v>194</v>
      </c>
      <c r="E65" s="546" t="s">
        <v>196</v>
      </c>
      <c r="F65" s="546"/>
      <c r="G65" s="546"/>
      <c r="H65" s="546"/>
      <c r="I65" s="546"/>
      <c r="J65" s="280"/>
      <c r="K65" s="279" t="s">
        <v>194</v>
      </c>
      <c r="L65" s="546" t="s">
        <v>197</v>
      </c>
      <c r="M65" s="546"/>
      <c r="N65" s="546"/>
      <c r="O65" s="546"/>
      <c r="P65" s="546"/>
      <c r="Q65" s="546"/>
      <c r="R65" s="280"/>
      <c r="W65" s="276"/>
    </row>
    <row r="66" spans="1:23" s="275" customFormat="1" x14ac:dyDescent="0.3">
      <c r="A66" s="281">
        <v>1</v>
      </c>
      <c r="B66" s="282" t="s">
        <v>202</v>
      </c>
      <c r="C66" s="278"/>
      <c r="D66" s="284">
        <v>3</v>
      </c>
      <c r="E66" s="545" t="s">
        <v>199</v>
      </c>
      <c r="F66" s="545"/>
      <c r="G66" s="545"/>
      <c r="H66" s="545"/>
      <c r="I66" s="545"/>
      <c r="J66" s="283"/>
      <c r="K66" s="284"/>
      <c r="L66" s="544"/>
      <c r="M66" s="544"/>
      <c r="N66" s="544"/>
      <c r="O66" s="544"/>
      <c r="P66" s="544"/>
      <c r="Q66" s="544"/>
      <c r="R66" s="283"/>
      <c r="W66" s="276"/>
    </row>
    <row r="67" spans="1:23" s="275" customFormat="1" ht="13.5" customHeight="1" x14ac:dyDescent="0.3">
      <c r="A67" s="281">
        <v>2</v>
      </c>
      <c r="B67" s="282" t="s">
        <v>201</v>
      </c>
      <c r="C67" s="278"/>
      <c r="D67" s="284">
        <v>9</v>
      </c>
      <c r="E67" s="545" t="s">
        <v>200</v>
      </c>
      <c r="F67" s="545"/>
      <c r="G67" s="545"/>
      <c r="H67" s="545"/>
      <c r="I67" s="545"/>
      <c r="J67" s="283"/>
      <c r="K67" s="284"/>
      <c r="L67" s="544"/>
      <c r="M67" s="544"/>
      <c r="N67" s="544"/>
      <c r="O67" s="544"/>
      <c r="P67" s="544"/>
      <c r="Q67" s="544"/>
      <c r="R67" s="283"/>
      <c r="W67" s="276"/>
    </row>
    <row r="68" spans="1:23" s="275" customFormat="1" ht="28.95" customHeight="1" x14ac:dyDescent="0.3">
      <c r="A68" s="285"/>
      <c r="B68" s="283"/>
      <c r="C68" s="278"/>
      <c r="D68" s="283"/>
      <c r="E68" s="286"/>
      <c r="F68" s="286"/>
      <c r="G68" s="286"/>
      <c r="H68" s="286"/>
      <c r="I68" s="286"/>
      <c r="J68" s="283"/>
      <c r="K68" s="286"/>
      <c r="L68" s="286"/>
      <c r="M68" s="286"/>
      <c r="N68" s="286"/>
      <c r="O68" s="286"/>
      <c r="P68" s="286"/>
      <c r="Q68" s="286"/>
      <c r="R68" s="283"/>
      <c r="W68" s="276"/>
    </row>
    <row r="69" spans="1:23" x14ac:dyDescent="0.3">
      <c r="A69" s="46"/>
      <c r="B69" s="58" t="s">
        <v>84</v>
      </c>
      <c r="D69" s="50" t="s">
        <v>84</v>
      </c>
      <c r="E69" s="55"/>
      <c r="F69" s="55"/>
      <c r="G69" s="55"/>
      <c r="H69" s="55"/>
      <c r="I69" s="55"/>
      <c r="J69" s="55"/>
      <c r="K69" s="55"/>
      <c r="N69" s="50" t="s">
        <v>84</v>
      </c>
      <c r="O69" s="3"/>
      <c r="P69" s="3"/>
      <c r="Q69" s="3"/>
      <c r="R69" s="47"/>
      <c r="S69" s="47"/>
      <c r="T69" s="42"/>
    </row>
    <row r="70" spans="1:23" x14ac:dyDescent="0.3">
      <c r="A70" s="46"/>
      <c r="B70" s="242" t="s">
        <v>206</v>
      </c>
      <c r="D70" s="243" t="s">
        <v>205</v>
      </c>
      <c r="E70" s="3"/>
      <c r="F70" s="3"/>
      <c r="G70" s="182"/>
      <c r="H70" s="51"/>
      <c r="I70" s="51"/>
      <c r="J70" s="55"/>
      <c r="K70" s="55"/>
      <c r="N70" s="243" t="s">
        <v>204</v>
      </c>
      <c r="O70" s="54"/>
      <c r="P70" s="54"/>
      <c r="Q70" s="54"/>
      <c r="R70" s="47"/>
      <c r="S70" s="47"/>
      <c r="T70" s="42"/>
    </row>
    <row r="71" spans="1:23" x14ac:dyDescent="0.3">
      <c r="A71" s="46"/>
      <c r="B71" s="59" t="s">
        <v>133</v>
      </c>
      <c r="D71" s="91" t="s">
        <v>198</v>
      </c>
      <c r="E71" s="91"/>
      <c r="F71" s="91"/>
      <c r="G71" s="91"/>
      <c r="H71" s="92"/>
      <c r="I71" s="91"/>
      <c r="J71" s="55"/>
      <c r="K71" s="55"/>
      <c r="N71" s="183" t="s">
        <v>152</v>
      </c>
      <c r="O71" s="54"/>
      <c r="P71" s="54"/>
      <c r="Q71" s="54"/>
      <c r="R71" s="47"/>
      <c r="S71" s="47"/>
      <c r="T71" s="42"/>
    </row>
    <row r="72" spans="1:23" x14ac:dyDescent="0.3">
      <c r="A72" s="46"/>
      <c r="B72" s="59" t="s">
        <v>191</v>
      </c>
      <c r="C72" s="55"/>
      <c r="D72" s="54" t="s">
        <v>190</v>
      </c>
      <c r="E72" s="55"/>
      <c r="F72" s="55"/>
      <c r="G72" s="55"/>
      <c r="H72" s="55"/>
      <c r="I72" s="55"/>
      <c r="J72" s="55"/>
      <c r="K72" s="55"/>
      <c r="L72" s="55"/>
      <c r="M72" s="55"/>
      <c r="N72" s="54" t="s">
        <v>189</v>
      </c>
      <c r="O72" s="182"/>
      <c r="P72" s="182"/>
      <c r="Q72" s="54"/>
      <c r="R72" s="47"/>
      <c r="S72" s="47"/>
      <c r="T72" s="42"/>
    </row>
    <row r="73" spans="1:23" ht="22.2" customHeight="1" x14ac:dyDescent="0.3">
      <c r="A73" s="46"/>
      <c r="B73" s="60"/>
      <c r="C73" s="55"/>
      <c r="D73" s="55"/>
      <c r="E73" s="55"/>
      <c r="F73" s="55"/>
      <c r="G73" s="55"/>
      <c r="H73" s="55"/>
      <c r="I73" s="55"/>
      <c r="J73" s="55"/>
      <c r="K73" s="54"/>
      <c r="L73" s="182"/>
      <c r="M73" s="182"/>
      <c r="N73" s="182"/>
      <c r="O73" s="51"/>
      <c r="P73" s="51"/>
      <c r="Q73" s="182"/>
      <c r="R73" s="47"/>
      <c r="S73" s="47"/>
      <c r="T73" s="42"/>
    </row>
    <row r="74" spans="1:23" x14ac:dyDescent="0.3">
      <c r="A74" s="46"/>
      <c r="B74" s="58" t="s">
        <v>84</v>
      </c>
      <c r="C74" s="55"/>
      <c r="D74" s="55"/>
      <c r="E74" s="55"/>
      <c r="F74" s="55"/>
      <c r="G74" s="55"/>
      <c r="H74" s="55"/>
      <c r="I74" s="55"/>
      <c r="J74" s="55"/>
      <c r="K74" s="50" t="s">
        <v>84</v>
      </c>
      <c r="L74" s="54"/>
      <c r="M74" s="54"/>
      <c r="N74" s="243"/>
      <c r="O74" s="52"/>
      <c r="P74" s="52"/>
      <c r="Q74" s="51"/>
      <c r="R74" s="47"/>
      <c r="S74" s="47"/>
      <c r="T74" s="5"/>
    </row>
    <row r="75" spans="1:23" ht="14.4" customHeight="1" x14ac:dyDescent="0.3">
      <c r="A75" s="46"/>
      <c r="B75" s="542" t="s">
        <v>207</v>
      </c>
      <c r="C75" s="543"/>
      <c r="D75" s="55"/>
      <c r="E75" s="55"/>
      <c r="F75" s="55"/>
      <c r="G75" s="55"/>
      <c r="H75" s="55"/>
      <c r="I75" s="55"/>
      <c r="J75" s="55"/>
      <c r="K75" s="542" t="s">
        <v>92</v>
      </c>
      <c r="L75" s="542"/>
      <c r="M75" s="542"/>
      <c r="N75" s="542"/>
      <c r="O75" s="542"/>
      <c r="P75" s="542"/>
      <c r="Q75" s="242"/>
      <c r="R75" s="53"/>
      <c r="S75" s="53"/>
      <c r="T75" s="5"/>
    </row>
    <row r="76" spans="1:23" x14ac:dyDescent="0.3">
      <c r="A76" s="46"/>
      <c r="B76" s="59" t="s">
        <v>153</v>
      </c>
      <c r="C76" s="55"/>
      <c r="D76" s="55"/>
      <c r="E76" s="55"/>
      <c r="F76" s="55"/>
      <c r="G76" s="55"/>
      <c r="H76" s="55"/>
      <c r="I76" s="55"/>
      <c r="J76" s="55"/>
      <c r="K76" s="54" t="s">
        <v>93</v>
      </c>
      <c r="L76" s="54"/>
      <c r="M76" s="54"/>
      <c r="N76" s="54"/>
      <c r="O76" s="242"/>
      <c r="P76" s="242"/>
      <c r="Q76" s="242"/>
      <c r="R76" s="53"/>
      <c r="S76" s="53"/>
      <c r="T76" s="43"/>
    </row>
    <row r="77" spans="1:23" x14ac:dyDescent="0.3">
      <c r="A77" s="46"/>
      <c r="B77" s="59" t="s">
        <v>192</v>
      </c>
      <c r="C77" s="55"/>
      <c r="D77" s="55"/>
      <c r="E77" s="55"/>
      <c r="F77" s="55"/>
      <c r="G77" s="55"/>
      <c r="H77" s="55"/>
      <c r="I77" s="55"/>
      <c r="J77" s="55"/>
      <c r="K77" s="54" t="s">
        <v>189</v>
      </c>
      <c r="L77" s="182"/>
      <c r="M77" s="182"/>
      <c r="N77" s="43"/>
      <c r="O77" s="54"/>
      <c r="P77" s="54"/>
      <c r="Q77" s="54"/>
      <c r="R77" s="53"/>
      <c r="S77" s="53"/>
      <c r="T77" s="5"/>
    </row>
    <row r="78" spans="1:23" x14ac:dyDescent="0.3">
      <c r="A78" s="46"/>
      <c r="B78" s="57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"/>
      <c r="Q78" s="47"/>
      <c r="R78" s="47"/>
      <c r="S78" s="47"/>
      <c r="T78" s="49"/>
    </row>
    <row r="79" spans="1:23" x14ac:dyDescent="0.3">
      <c r="A79" s="46"/>
      <c r="B79" s="61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241"/>
      <c r="N79" s="45"/>
      <c r="O79" s="45"/>
      <c r="P79" s="45"/>
      <c r="Q79" s="46"/>
      <c r="R79" s="46"/>
      <c r="S79" s="46"/>
    </row>
    <row r="80" spans="1:23" x14ac:dyDescent="0.3">
      <c r="A80" s="46"/>
      <c r="B80" s="61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241"/>
      <c r="N80" s="45"/>
      <c r="O80" s="45"/>
      <c r="P80" s="45"/>
      <c r="Q80" s="46"/>
      <c r="R80" s="46"/>
      <c r="S80" s="46"/>
    </row>
    <row r="81" spans="22:22" x14ac:dyDescent="0.3">
      <c r="V81" s="73"/>
    </row>
  </sheetData>
  <mergeCells count="52">
    <mergeCell ref="M8:N8"/>
    <mergeCell ref="A1:T1"/>
    <mergeCell ref="A2:A7"/>
    <mergeCell ref="B2:B7"/>
    <mergeCell ref="C2:F2"/>
    <mergeCell ref="G2:G7"/>
    <mergeCell ref="H2:N2"/>
    <mergeCell ref="O2:T2"/>
    <mergeCell ref="C3:C7"/>
    <mergeCell ref="D3:D7"/>
    <mergeCell ref="E3:F3"/>
    <mergeCell ref="E4:E7"/>
    <mergeCell ref="F4:F7"/>
    <mergeCell ref="I4:I7"/>
    <mergeCell ref="J4:L4"/>
    <mergeCell ref="O4:T4"/>
    <mergeCell ref="J5:J7"/>
    <mergeCell ref="K5:K7"/>
    <mergeCell ref="L5:L7"/>
    <mergeCell ref="O6:T6"/>
    <mergeCell ref="H3:H7"/>
    <mergeCell ref="I3:L3"/>
    <mergeCell ref="N3:N7"/>
    <mergeCell ref="O3:P3"/>
    <mergeCell ref="Q3:R3"/>
    <mergeCell ref="S3:T3"/>
    <mergeCell ref="M3:M7"/>
    <mergeCell ref="E65:I65"/>
    <mergeCell ref="L65:Q65"/>
    <mergeCell ref="E66:I66"/>
    <mergeCell ref="C59:L59"/>
    <mergeCell ref="C58:L58"/>
    <mergeCell ref="C60:L60"/>
    <mergeCell ref="C61:L61"/>
    <mergeCell ref="A64:R64"/>
    <mergeCell ref="C62:L62"/>
    <mergeCell ref="B75:C75"/>
    <mergeCell ref="K75:P75"/>
    <mergeCell ref="L66:Q66"/>
    <mergeCell ref="E67:I67"/>
    <mergeCell ref="L67:Q67"/>
    <mergeCell ref="A55:B55"/>
    <mergeCell ref="C56:T56"/>
    <mergeCell ref="A25:T25"/>
    <mergeCell ref="A48:B48"/>
    <mergeCell ref="A49:T49"/>
    <mergeCell ref="B50:B53"/>
    <mergeCell ref="A9:T9"/>
    <mergeCell ref="A10:T10"/>
    <mergeCell ref="A23:B23"/>
    <mergeCell ref="A24:T24"/>
    <mergeCell ref="A54:B54"/>
  </mergeCells>
  <phoneticPr fontId="21" type="noConversion"/>
  <pageMargins left="0.7" right="0.7" top="0.75" bottom="0.75" header="0.3" footer="0.3"/>
  <pageSetup paperSize="9" scale="45" orientation="portrait" r:id="rId1"/>
  <colBreaks count="1" manualBreakCount="1">
    <brk id="20" max="1048575" man="1"/>
  </colBreaks>
  <ignoredErrors>
    <ignoredError sqref="N16:N18 N11 N21:N22 N15 N19:N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3"/>
  <sheetViews>
    <sheetView workbookViewId="0">
      <selection sqref="A1:XFD1048576"/>
    </sheetView>
  </sheetViews>
  <sheetFormatPr defaultRowHeight="13.2" x14ac:dyDescent="0.3"/>
  <cols>
    <col min="1" max="1" width="6.88671875" style="182" customWidth="1"/>
    <col min="2" max="53" width="3.109375" style="182" customWidth="1"/>
    <col min="54" max="54" width="6.5546875" style="182" customWidth="1"/>
    <col min="55" max="61" width="4.44140625" style="182" customWidth="1"/>
    <col min="62" max="69" width="3" style="182" customWidth="1"/>
    <col min="70" max="256" width="8.88671875" style="182"/>
    <col min="257" max="257" width="6.88671875" style="182" customWidth="1"/>
    <col min="258" max="309" width="3.109375" style="182" customWidth="1"/>
    <col min="310" max="310" width="0.109375" style="182" customWidth="1"/>
    <col min="311" max="313" width="0" style="182" hidden="1" customWidth="1"/>
    <col min="314" max="512" width="8.88671875" style="182"/>
    <col min="513" max="513" width="6.88671875" style="182" customWidth="1"/>
    <col min="514" max="565" width="3.109375" style="182" customWidth="1"/>
    <col min="566" max="566" width="0.109375" style="182" customWidth="1"/>
    <col min="567" max="569" width="0" style="182" hidden="1" customWidth="1"/>
    <col min="570" max="768" width="8.88671875" style="182"/>
    <col min="769" max="769" width="6.88671875" style="182" customWidth="1"/>
    <col min="770" max="821" width="3.109375" style="182" customWidth="1"/>
    <col min="822" max="822" width="0.109375" style="182" customWidth="1"/>
    <col min="823" max="825" width="0" style="182" hidden="1" customWidth="1"/>
    <col min="826" max="1024" width="8.88671875" style="182"/>
    <col min="1025" max="1025" width="6.88671875" style="182" customWidth="1"/>
    <col min="1026" max="1077" width="3.109375" style="182" customWidth="1"/>
    <col min="1078" max="1078" width="0.109375" style="182" customWidth="1"/>
    <col min="1079" max="1081" width="0" style="182" hidden="1" customWidth="1"/>
    <col min="1082" max="1280" width="8.88671875" style="182"/>
    <col min="1281" max="1281" width="6.88671875" style="182" customWidth="1"/>
    <col min="1282" max="1333" width="3.109375" style="182" customWidth="1"/>
    <col min="1334" max="1334" width="0.109375" style="182" customWidth="1"/>
    <col min="1335" max="1337" width="0" style="182" hidden="1" customWidth="1"/>
    <col min="1338" max="1536" width="8.88671875" style="182"/>
    <col min="1537" max="1537" width="6.88671875" style="182" customWidth="1"/>
    <col min="1538" max="1589" width="3.109375" style="182" customWidth="1"/>
    <col min="1590" max="1590" width="0.109375" style="182" customWidth="1"/>
    <col min="1591" max="1593" width="0" style="182" hidden="1" customWidth="1"/>
    <col min="1594" max="1792" width="8.88671875" style="182"/>
    <col min="1793" max="1793" width="6.88671875" style="182" customWidth="1"/>
    <col min="1794" max="1845" width="3.109375" style="182" customWidth="1"/>
    <col min="1846" max="1846" width="0.109375" style="182" customWidth="1"/>
    <col min="1847" max="1849" width="0" style="182" hidden="1" customWidth="1"/>
    <col min="1850" max="2048" width="8.88671875" style="182"/>
    <col min="2049" max="2049" width="6.88671875" style="182" customWidth="1"/>
    <col min="2050" max="2101" width="3.109375" style="182" customWidth="1"/>
    <col min="2102" max="2102" width="0.109375" style="182" customWidth="1"/>
    <col min="2103" max="2105" width="0" style="182" hidden="1" customWidth="1"/>
    <col min="2106" max="2304" width="8.88671875" style="182"/>
    <col min="2305" max="2305" width="6.88671875" style="182" customWidth="1"/>
    <col min="2306" max="2357" width="3.109375" style="182" customWidth="1"/>
    <col min="2358" max="2358" width="0.109375" style="182" customWidth="1"/>
    <col min="2359" max="2361" width="0" style="182" hidden="1" customWidth="1"/>
    <col min="2362" max="2560" width="8.88671875" style="182"/>
    <col min="2561" max="2561" width="6.88671875" style="182" customWidth="1"/>
    <col min="2562" max="2613" width="3.109375" style="182" customWidth="1"/>
    <col min="2614" max="2614" width="0.109375" style="182" customWidth="1"/>
    <col min="2615" max="2617" width="0" style="182" hidden="1" customWidth="1"/>
    <col min="2618" max="2816" width="8.88671875" style="182"/>
    <col min="2817" max="2817" width="6.88671875" style="182" customWidth="1"/>
    <col min="2818" max="2869" width="3.109375" style="182" customWidth="1"/>
    <col min="2870" max="2870" width="0.109375" style="182" customWidth="1"/>
    <col min="2871" max="2873" width="0" style="182" hidden="1" customWidth="1"/>
    <col min="2874" max="3072" width="8.88671875" style="182"/>
    <col min="3073" max="3073" width="6.88671875" style="182" customWidth="1"/>
    <col min="3074" max="3125" width="3.109375" style="182" customWidth="1"/>
    <col min="3126" max="3126" width="0.109375" style="182" customWidth="1"/>
    <col min="3127" max="3129" width="0" style="182" hidden="1" customWidth="1"/>
    <col min="3130" max="3328" width="8.88671875" style="182"/>
    <col min="3329" max="3329" width="6.88671875" style="182" customWidth="1"/>
    <col min="3330" max="3381" width="3.109375" style="182" customWidth="1"/>
    <col min="3382" max="3382" width="0.109375" style="182" customWidth="1"/>
    <col min="3383" max="3385" width="0" style="182" hidden="1" customWidth="1"/>
    <col min="3386" max="3584" width="8.88671875" style="182"/>
    <col min="3585" max="3585" width="6.88671875" style="182" customWidth="1"/>
    <col min="3586" max="3637" width="3.109375" style="182" customWidth="1"/>
    <col min="3638" max="3638" width="0.109375" style="182" customWidth="1"/>
    <col min="3639" max="3641" width="0" style="182" hidden="1" customWidth="1"/>
    <col min="3642" max="3840" width="8.88671875" style="182"/>
    <col min="3841" max="3841" width="6.88671875" style="182" customWidth="1"/>
    <col min="3842" max="3893" width="3.109375" style="182" customWidth="1"/>
    <col min="3894" max="3894" width="0.109375" style="182" customWidth="1"/>
    <col min="3895" max="3897" width="0" style="182" hidden="1" customWidth="1"/>
    <col min="3898" max="4096" width="8.88671875" style="182"/>
    <col min="4097" max="4097" width="6.88671875" style="182" customWidth="1"/>
    <col min="4098" max="4149" width="3.109375" style="182" customWidth="1"/>
    <col min="4150" max="4150" width="0.109375" style="182" customWidth="1"/>
    <col min="4151" max="4153" width="0" style="182" hidden="1" customWidth="1"/>
    <col min="4154" max="4352" width="8.88671875" style="182"/>
    <col min="4353" max="4353" width="6.88671875" style="182" customWidth="1"/>
    <col min="4354" max="4405" width="3.109375" style="182" customWidth="1"/>
    <col min="4406" max="4406" width="0.109375" style="182" customWidth="1"/>
    <col min="4407" max="4409" width="0" style="182" hidden="1" customWidth="1"/>
    <col min="4410" max="4608" width="8.88671875" style="182"/>
    <col min="4609" max="4609" width="6.88671875" style="182" customWidth="1"/>
    <col min="4610" max="4661" width="3.109375" style="182" customWidth="1"/>
    <col min="4662" max="4662" width="0.109375" style="182" customWidth="1"/>
    <col min="4663" max="4665" width="0" style="182" hidden="1" customWidth="1"/>
    <col min="4666" max="4864" width="8.88671875" style="182"/>
    <col min="4865" max="4865" width="6.88671875" style="182" customWidth="1"/>
    <col min="4866" max="4917" width="3.109375" style="182" customWidth="1"/>
    <col min="4918" max="4918" width="0.109375" style="182" customWidth="1"/>
    <col min="4919" max="4921" width="0" style="182" hidden="1" customWidth="1"/>
    <col min="4922" max="5120" width="8.88671875" style="182"/>
    <col min="5121" max="5121" width="6.88671875" style="182" customWidth="1"/>
    <col min="5122" max="5173" width="3.109375" style="182" customWidth="1"/>
    <col min="5174" max="5174" width="0.109375" style="182" customWidth="1"/>
    <col min="5175" max="5177" width="0" style="182" hidden="1" customWidth="1"/>
    <col min="5178" max="5376" width="8.88671875" style="182"/>
    <col min="5377" max="5377" width="6.88671875" style="182" customWidth="1"/>
    <col min="5378" max="5429" width="3.109375" style="182" customWidth="1"/>
    <col min="5430" max="5430" width="0.109375" style="182" customWidth="1"/>
    <col min="5431" max="5433" width="0" style="182" hidden="1" customWidth="1"/>
    <col min="5434" max="5632" width="8.88671875" style="182"/>
    <col min="5633" max="5633" width="6.88671875" style="182" customWidth="1"/>
    <col min="5634" max="5685" width="3.109375" style="182" customWidth="1"/>
    <col min="5686" max="5686" width="0.109375" style="182" customWidth="1"/>
    <col min="5687" max="5689" width="0" style="182" hidden="1" customWidth="1"/>
    <col min="5690" max="5888" width="8.88671875" style="182"/>
    <col min="5889" max="5889" width="6.88671875" style="182" customWidth="1"/>
    <col min="5890" max="5941" width="3.109375" style="182" customWidth="1"/>
    <col min="5942" max="5942" width="0.109375" style="182" customWidth="1"/>
    <col min="5943" max="5945" width="0" style="182" hidden="1" customWidth="1"/>
    <col min="5946" max="6144" width="8.88671875" style="182"/>
    <col min="6145" max="6145" width="6.88671875" style="182" customWidth="1"/>
    <col min="6146" max="6197" width="3.109375" style="182" customWidth="1"/>
    <col min="6198" max="6198" width="0.109375" style="182" customWidth="1"/>
    <col min="6199" max="6201" width="0" style="182" hidden="1" customWidth="1"/>
    <col min="6202" max="6400" width="8.88671875" style="182"/>
    <col min="6401" max="6401" width="6.88671875" style="182" customWidth="1"/>
    <col min="6402" max="6453" width="3.109375" style="182" customWidth="1"/>
    <col min="6454" max="6454" width="0.109375" style="182" customWidth="1"/>
    <col min="6455" max="6457" width="0" style="182" hidden="1" customWidth="1"/>
    <col min="6458" max="6656" width="8.88671875" style="182"/>
    <col min="6657" max="6657" width="6.88671875" style="182" customWidth="1"/>
    <col min="6658" max="6709" width="3.109375" style="182" customWidth="1"/>
    <col min="6710" max="6710" width="0.109375" style="182" customWidth="1"/>
    <col min="6711" max="6713" width="0" style="182" hidden="1" customWidth="1"/>
    <col min="6714" max="6912" width="8.88671875" style="182"/>
    <col min="6913" max="6913" width="6.88671875" style="182" customWidth="1"/>
    <col min="6914" max="6965" width="3.109375" style="182" customWidth="1"/>
    <col min="6966" max="6966" width="0.109375" style="182" customWidth="1"/>
    <col min="6967" max="6969" width="0" style="182" hidden="1" customWidth="1"/>
    <col min="6970" max="7168" width="8.88671875" style="182"/>
    <col min="7169" max="7169" width="6.88671875" style="182" customWidth="1"/>
    <col min="7170" max="7221" width="3.109375" style="182" customWidth="1"/>
    <col min="7222" max="7222" width="0.109375" style="182" customWidth="1"/>
    <col min="7223" max="7225" width="0" style="182" hidden="1" customWidth="1"/>
    <col min="7226" max="7424" width="8.88671875" style="182"/>
    <col min="7425" max="7425" width="6.88671875" style="182" customWidth="1"/>
    <col min="7426" max="7477" width="3.109375" style="182" customWidth="1"/>
    <col min="7478" max="7478" width="0.109375" style="182" customWidth="1"/>
    <col min="7479" max="7481" width="0" style="182" hidden="1" customWidth="1"/>
    <col min="7482" max="7680" width="8.88671875" style="182"/>
    <col min="7681" max="7681" width="6.88671875" style="182" customWidth="1"/>
    <col min="7682" max="7733" width="3.109375" style="182" customWidth="1"/>
    <col min="7734" max="7734" width="0.109375" style="182" customWidth="1"/>
    <col min="7735" max="7737" width="0" style="182" hidden="1" customWidth="1"/>
    <col min="7738" max="7936" width="8.88671875" style="182"/>
    <col min="7937" max="7937" width="6.88671875" style="182" customWidth="1"/>
    <col min="7938" max="7989" width="3.109375" style="182" customWidth="1"/>
    <col min="7990" max="7990" width="0.109375" style="182" customWidth="1"/>
    <col min="7991" max="7993" width="0" style="182" hidden="1" customWidth="1"/>
    <col min="7994" max="8192" width="8.88671875" style="182"/>
    <col min="8193" max="8193" width="6.88671875" style="182" customWidth="1"/>
    <col min="8194" max="8245" width="3.109375" style="182" customWidth="1"/>
    <col min="8246" max="8246" width="0.109375" style="182" customWidth="1"/>
    <col min="8247" max="8249" width="0" style="182" hidden="1" customWidth="1"/>
    <col min="8250" max="8448" width="8.88671875" style="182"/>
    <col min="8449" max="8449" width="6.88671875" style="182" customWidth="1"/>
    <col min="8450" max="8501" width="3.109375" style="182" customWidth="1"/>
    <col min="8502" max="8502" width="0.109375" style="182" customWidth="1"/>
    <col min="8503" max="8505" width="0" style="182" hidden="1" customWidth="1"/>
    <col min="8506" max="8704" width="8.88671875" style="182"/>
    <col min="8705" max="8705" width="6.88671875" style="182" customWidth="1"/>
    <col min="8706" max="8757" width="3.109375" style="182" customWidth="1"/>
    <col min="8758" max="8758" width="0.109375" style="182" customWidth="1"/>
    <col min="8759" max="8761" width="0" style="182" hidden="1" customWidth="1"/>
    <col min="8762" max="8960" width="8.88671875" style="182"/>
    <col min="8961" max="8961" width="6.88671875" style="182" customWidth="1"/>
    <col min="8962" max="9013" width="3.109375" style="182" customWidth="1"/>
    <col min="9014" max="9014" width="0.109375" style="182" customWidth="1"/>
    <col min="9015" max="9017" width="0" style="182" hidden="1" customWidth="1"/>
    <col min="9018" max="9216" width="8.88671875" style="182"/>
    <col min="9217" max="9217" width="6.88671875" style="182" customWidth="1"/>
    <col min="9218" max="9269" width="3.109375" style="182" customWidth="1"/>
    <col min="9270" max="9270" width="0.109375" style="182" customWidth="1"/>
    <col min="9271" max="9273" width="0" style="182" hidden="1" customWidth="1"/>
    <col min="9274" max="9472" width="8.88671875" style="182"/>
    <col min="9473" max="9473" width="6.88671875" style="182" customWidth="1"/>
    <col min="9474" max="9525" width="3.109375" style="182" customWidth="1"/>
    <col min="9526" max="9526" width="0.109375" style="182" customWidth="1"/>
    <col min="9527" max="9529" width="0" style="182" hidden="1" customWidth="1"/>
    <col min="9530" max="9728" width="8.88671875" style="182"/>
    <col min="9729" max="9729" width="6.88671875" style="182" customWidth="1"/>
    <col min="9730" max="9781" width="3.109375" style="182" customWidth="1"/>
    <col min="9782" max="9782" width="0.109375" style="182" customWidth="1"/>
    <col min="9783" max="9785" width="0" style="182" hidden="1" customWidth="1"/>
    <col min="9786" max="9984" width="8.88671875" style="182"/>
    <col min="9985" max="9985" width="6.88671875" style="182" customWidth="1"/>
    <col min="9986" max="10037" width="3.109375" style="182" customWidth="1"/>
    <col min="10038" max="10038" width="0.109375" style="182" customWidth="1"/>
    <col min="10039" max="10041" width="0" style="182" hidden="1" customWidth="1"/>
    <col min="10042" max="10240" width="8.88671875" style="182"/>
    <col min="10241" max="10241" width="6.88671875" style="182" customWidth="1"/>
    <col min="10242" max="10293" width="3.109375" style="182" customWidth="1"/>
    <col min="10294" max="10294" width="0.109375" style="182" customWidth="1"/>
    <col min="10295" max="10297" width="0" style="182" hidden="1" customWidth="1"/>
    <col min="10298" max="10496" width="8.88671875" style="182"/>
    <col min="10497" max="10497" width="6.88671875" style="182" customWidth="1"/>
    <col min="10498" max="10549" width="3.109375" style="182" customWidth="1"/>
    <col min="10550" max="10550" width="0.109375" style="182" customWidth="1"/>
    <col min="10551" max="10553" width="0" style="182" hidden="1" customWidth="1"/>
    <col min="10554" max="10752" width="8.88671875" style="182"/>
    <col min="10753" max="10753" width="6.88671875" style="182" customWidth="1"/>
    <col min="10754" max="10805" width="3.109375" style="182" customWidth="1"/>
    <col min="10806" max="10806" width="0.109375" style="182" customWidth="1"/>
    <col min="10807" max="10809" width="0" style="182" hidden="1" customWidth="1"/>
    <col min="10810" max="11008" width="8.88671875" style="182"/>
    <col min="11009" max="11009" width="6.88671875" style="182" customWidth="1"/>
    <col min="11010" max="11061" width="3.109375" style="182" customWidth="1"/>
    <col min="11062" max="11062" width="0.109375" style="182" customWidth="1"/>
    <col min="11063" max="11065" width="0" style="182" hidden="1" customWidth="1"/>
    <col min="11066" max="11264" width="8.88671875" style="182"/>
    <col min="11265" max="11265" width="6.88671875" style="182" customWidth="1"/>
    <col min="11266" max="11317" width="3.109375" style="182" customWidth="1"/>
    <col min="11318" max="11318" width="0.109375" style="182" customWidth="1"/>
    <col min="11319" max="11321" width="0" style="182" hidden="1" customWidth="1"/>
    <col min="11322" max="11520" width="8.88671875" style="182"/>
    <col min="11521" max="11521" width="6.88671875" style="182" customWidth="1"/>
    <col min="11522" max="11573" width="3.109375" style="182" customWidth="1"/>
    <col min="11574" max="11574" width="0.109375" style="182" customWidth="1"/>
    <col min="11575" max="11577" width="0" style="182" hidden="1" customWidth="1"/>
    <col min="11578" max="11776" width="8.88671875" style="182"/>
    <col min="11777" max="11777" width="6.88671875" style="182" customWidth="1"/>
    <col min="11778" max="11829" width="3.109375" style="182" customWidth="1"/>
    <col min="11830" max="11830" width="0.109375" style="182" customWidth="1"/>
    <col min="11831" max="11833" width="0" style="182" hidden="1" customWidth="1"/>
    <col min="11834" max="12032" width="8.88671875" style="182"/>
    <col min="12033" max="12033" width="6.88671875" style="182" customWidth="1"/>
    <col min="12034" max="12085" width="3.109375" style="182" customWidth="1"/>
    <col min="12086" max="12086" width="0.109375" style="182" customWidth="1"/>
    <col min="12087" max="12089" width="0" style="182" hidden="1" customWidth="1"/>
    <col min="12090" max="12288" width="8.88671875" style="182"/>
    <col min="12289" max="12289" width="6.88671875" style="182" customWidth="1"/>
    <col min="12290" max="12341" width="3.109375" style="182" customWidth="1"/>
    <col min="12342" max="12342" width="0.109375" style="182" customWidth="1"/>
    <col min="12343" max="12345" width="0" style="182" hidden="1" customWidth="1"/>
    <col min="12346" max="12544" width="8.88671875" style="182"/>
    <col min="12545" max="12545" width="6.88671875" style="182" customWidth="1"/>
    <col min="12546" max="12597" width="3.109375" style="182" customWidth="1"/>
    <col min="12598" max="12598" width="0.109375" style="182" customWidth="1"/>
    <col min="12599" max="12601" width="0" style="182" hidden="1" customWidth="1"/>
    <col min="12602" max="12800" width="8.88671875" style="182"/>
    <col min="12801" max="12801" width="6.88671875" style="182" customWidth="1"/>
    <col min="12802" max="12853" width="3.109375" style="182" customWidth="1"/>
    <col min="12854" max="12854" width="0.109375" style="182" customWidth="1"/>
    <col min="12855" max="12857" width="0" style="182" hidden="1" customWidth="1"/>
    <col min="12858" max="13056" width="8.88671875" style="182"/>
    <col min="13057" max="13057" width="6.88671875" style="182" customWidth="1"/>
    <col min="13058" max="13109" width="3.109375" style="182" customWidth="1"/>
    <col min="13110" max="13110" width="0.109375" style="182" customWidth="1"/>
    <col min="13111" max="13113" width="0" style="182" hidden="1" customWidth="1"/>
    <col min="13114" max="13312" width="8.88671875" style="182"/>
    <col min="13313" max="13313" width="6.88671875" style="182" customWidth="1"/>
    <col min="13314" max="13365" width="3.109375" style="182" customWidth="1"/>
    <col min="13366" max="13366" width="0.109375" style="182" customWidth="1"/>
    <col min="13367" max="13369" width="0" style="182" hidden="1" customWidth="1"/>
    <col min="13370" max="13568" width="8.88671875" style="182"/>
    <col min="13569" max="13569" width="6.88671875" style="182" customWidth="1"/>
    <col min="13570" max="13621" width="3.109375" style="182" customWidth="1"/>
    <col min="13622" max="13622" width="0.109375" style="182" customWidth="1"/>
    <col min="13623" max="13625" width="0" style="182" hidden="1" customWidth="1"/>
    <col min="13626" max="13824" width="8.88671875" style="182"/>
    <col min="13825" max="13825" width="6.88671875" style="182" customWidth="1"/>
    <col min="13826" max="13877" width="3.109375" style="182" customWidth="1"/>
    <col min="13878" max="13878" width="0.109375" style="182" customWidth="1"/>
    <col min="13879" max="13881" width="0" style="182" hidden="1" customWidth="1"/>
    <col min="13882" max="14080" width="8.88671875" style="182"/>
    <col min="14081" max="14081" width="6.88671875" style="182" customWidth="1"/>
    <col min="14082" max="14133" width="3.109375" style="182" customWidth="1"/>
    <col min="14134" max="14134" width="0.109375" style="182" customWidth="1"/>
    <col min="14135" max="14137" width="0" style="182" hidden="1" customWidth="1"/>
    <col min="14138" max="14336" width="8.88671875" style="182"/>
    <col min="14337" max="14337" width="6.88671875" style="182" customWidth="1"/>
    <col min="14338" max="14389" width="3.109375" style="182" customWidth="1"/>
    <col min="14390" max="14390" width="0.109375" style="182" customWidth="1"/>
    <col min="14391" max="14393" width="0" style="182" hidden="1" customWidth="1"/>
    <col min="14394" max="14592" width="8.88671875" style="182"/>
    <col min="14593" max="14593" width="6.88671875" style="182" customWidth="1"/>
    <col min="14594" max="14645" width="3.109375" style="182" customWidth="1"/>
    <col min="14646" max="14646" width="0.109375" style="182" customWidth="1"/>
    <col min="14647" max="14649" width="0" style="182" hidden="1" customWidth="1"/>
    <col min="14650" max="14848" width="8.88671875" style="182"/>
    <col min="14849" max="14849" width="6.88671875" style="182" customWidth="1"/>
    <col min="14850" max="14901" width="3.109375" style="182" customWidth="1"/>
    <col min="14902" max="14902" width="0.109375" style="182" customWidth="1"/>
    <col min="14903" max="14905" width="0" style="182" hidden="1" customWidth="1"/>
    <col min="14906" max="15104" width="8.88671875" style="182"/>
    <col min="15105" max="15105" width="6.88671875" style="182" customWidth="1"/>
    <col min="15106" max="15157" width="3.109375" style="182" customWidth="1"/>
    <col min="15158" max="15158" width="0.109375" style="182" customWidth="1"/>
    <col min="15159" max="15161" width="0" style="182" hidden="1" customWidth="1"/>
    <col min="15162" max="15360" width="8.88671875" style="182"/>
    <col min="15361" max="15361" width="6.88671875" style="182" customWidth="1"/>
    <col min="15362" max="15413" width="3.109375" style="182" customWidth="1"/>
    <col min="15414" max="15414" width="0.109375" style="182" customWidth="1"/>
    <col min="15415" max="15417" width="0" style="182" hidden="1" customWidth="1"/>
    <col min="15418" max="15616" width="8.88671875" style="182"/>
    <col min="15617" max="15617" width="6.88671875" style="182" customWidth="1"/>
    <col min="15618" max="15669" width="3.109375" style="182" customWidth="1"/>
    <col min="15670" max="15670" width="0.109375" style="182" customWidth="1"/>
    <col min="15671" max="15673" width="0" style="182" hidden="1" customWidth="1"/>
    <col min="15674" max="15872" width="8.88671875" style="182"/>
    <col min="15873" max="15873" width="6.88671875" style="182" customWidth="1"/>
    <col min="15874" max="15925" width="3.109375" style="182" customWidth="1"/>
    <col min="15926" max="15926" width="0.109375" style="182" customWidth="1"/>
    <col min="15927" max="15929" width="0" style="182" hidden="1" customWidth="1"/>
    <col min="15930" max="16128" width="8.88671875" style="182"/>
    <col min="16129" max="16129" width="6.88671875" style="182" customWidth="1"/>
    <col min="16130" max="16181" width="3.109375" style="182" customWidth="1"/>
    <col min="16182" max="16182" width="0.109375" style="182" customWidth="1"/>
    <col min="16183" max="16185" width="0" style="182" hidden="1" customWidth="1"/>
    <col min="16186" max="16384" width="8.88671875" style="182"/>
  </cols>
  <sheetData>
    <row r="1" spans="1:61" ht="21" x14ac:dyDescent="0.3">
      <c r="A1" s="451" t="s">
        <v>164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</row>
    <row r="2" spans="1:61" s="1" customFormat="1" ht="21" customHeight="1" x14ac:dyDescent="0.3">
      <c r="A2" s="451" t="s">
        <v>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451"/>
      <c r="BG2" s="451"/>
      <c r="BH2" s="451"/>
      <c r="BI2" s="451"/>
    </row>
    <row r="3" spans="1:61" s="1" customFormat="1" ht="21" customHeight="1" x14ac:dyDescent="0.3">
      <c r="A3" s="459" t="s">
        <v>94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59"/>
      <c r="BF3" s="459"/>
      <c r="BG3" s="459"/>
      <c r="BH3" s="459"/>
      <c r="BI3" s="459"/>
    </row>
    <row r="4" spans="1:61" s="1" customFormat="1" ht="21.75" customHeight="1" x14ac:dyDescent="0.3">
      <c r="A4" s="3" t="s">
        <v>167</v>
      </c>
      <c r="B4" s="2"/>
      <c r="C4" s="2"/>
      <c r="D4" s="2"/>
      <c r="E4" s="2"/>
      <c r="F4" s="2"/>
      <c r="G4" s="2"/>
      <c r="H4" s="2"/>
      <c r="I4" s="4"/>
      <c r="J4" s="452" t="s">
        <v>165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4"/>
      <c r="AQ4" s="454"/>
      <c r="AR4" s="454"/>
      <c r="AS4" s="454"/>
      <c r="AT4" s="454"/>
      <c r="AU4" s="3" t="s">
        <v>166</v>
      </c>
      <c r="AV4" s="5"/>
      <c r="AW4" s="5"/>
      <c r="AX4" s="2"/>
      <c r="AY4" s="2"/>
      <c r="AZ4" s="2"/>
      <c r="BA4" s="2"/>
    </row>
    <row r="5" spans="1:61" ht="14.4" customHeight="1" x14ac:dyDescent="0.3">
      <c r="A5" s="182" t="s">
        <v>1</v>
      </c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U5" s="182" t="s">
        <v>2</v>
      </c>
    </row>
    <row r="6" spans="1:61" ht="14.4" customHeight="1" x14ac:dyDescent="0.3">
      <c r="A6" s="182" t="s">
        <v>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U6" s="182" t="s">
        <v>4</v>
      </c>
    </row>
    <row r="7" spans="1:61" ht="14.4" customHeight="1" x14ac:dyDescent="0.3">
      <c r="A7" s="182" t="s">
        <v>5</v>
      </c>
      <c r="Q7" s="462" t="s">
        <v>168</v>
      </c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462"/>
      <c r="AH7" s="462"/>
      <c r="AI7" s="462"/>
      <c r="AJ7" s="462"/>
      <c r="AK7" s="462"/>
      <c r="AL7" s="462"/>
      <c r="AM7" s="462"/>
      <c r="AU7" s="182" t="s">
        <v>155</v>
      </c>
    </row>
    <row r="8" spans="1:61" ht="14.4" customHeight="1" x14ac:dyDescent="0.3">
      <c r="A8" s="182" t="s">
        <v>95</v>
      </c>
      <c r="I8" s="100"/>
      <c r="Q8" s="460" t="s">
        <v>169</v>
      </c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U8" s="182" t="s">
        <v>154</v>
      </c>
    </row>
    <row r="9" spans="1:61" ht="14.4" customHeight="1" x14ac:dyDescent="0.25">
      <c r="A9" s="463" t="s">
        <v>211</v>
      </c>
      <c r="B9" s="464"/>
      <c r="C9" s="464"/>
      <c r="D9" s="464"/>
      <c r="E9" s="464"/>
      <c r="F9" s="464"/>
      <c r="G9" s="464"/>
      <c r="I9" s="100"/>
      <c r="Q9" s="461" t="s">
        <v>170</v>
      </c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</row>
    <row r="10" spans="1:61" ht="14.4" customHeight="1" x14ac:dyDescent="0.3">
      <c r="I10" s="10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61" x14ac:dyDescent="0.3">
      <c r="I11" s="100"/>
      <c r="P11" s="462" t="s">
        <v>171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</row>
    <row r="12" spans="1:61" ht="14.4" x14ac:dyDescent="0.3">
      <c r="I12" s="100"/>
      <c r="P12" s="455" t="s">
        <v>182</v>
      </c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6"/>
      <c r="AP12" s="456"/>
      <c r="AQ12" s="456"/>
      <c r="AR12" s="456"/>
      <c r="AS12" s="456"/>
      <c r="AT12" s="456"/>
    </row>
    <row r="13" spans="1:61" ht="14.4" x14ac:dyDescent="0.3">
      <c r="I13" s="100"/>
      <c r="P13" s="455" t="s">
        <v>183</v>
      </c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7"/>
      <c r="AP13" s="457"/>
      <c r="AQ13" s="457"/>
      <c r="AR13" s="457"/>
      <c r="AS13" s="457"/>
      <c r="AT13" s="457"/>
    </row>
    <row r="14" spans="1:61" ht="15.75" customHeight="1" x14ac:dyDescent="0.3">
      <c r="I14" s="100"/>
      <c r="P14" s="455" t="s">
        <v>184</v>
      </c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7"/>
      <c r="AP14" s="457"/>
      <c r="AQ14" s="457"/>
      <c r="AR14" s="457"/>
      <c r="AS14" s="457"/>
      <c r="AT14" s="457"/>
    </row>
    <row r="15" spans="1:61" ht="8.4" customHeight="1" x14ac:dyDescent="0.3">
      <c r="I15" s="100"/>
      <c r="P15" s="417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</row>
    <row r="16" spans="1:61" s="141" customFormat="1" ht="17.100000000000001" customHeight="1" x14ac:dyDescent="0.3">
      <c r="A16" s="138"/>
      <c r="B16" s="138"/>
      <c r="C16" s="138"/>
      <c r="D16" s="138"/>
      <c r="E16" s="138"/>
      <c r="F16" s="138"/>
      <c r="G16" s="489" t="s">
        <v>172</v>
      </c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138"/>
      <c r="AF16" s="138"/>
      <c r="AG16" s="138"/>
      <c r="AH16" s="138"/>
      <c r="AI16" s="489" t="s">
        <v>177</v>
      </c>
      <c r="AJ16" s="489"/>
      <c r="AK16" s="489"/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/>
      <c r="AX16" s="489"/>
      <c r="AY16" s="489"/>
      <c r="AZ16" s="489"/>
      <c r="BA16" s="139"/>
      <c r="BB16" s="246"/>
      <c r="BC16" s="246"/>
      <c r="BD16" s="246"/>
      <c r="BE16" s="246"/>
      <c r="BF16" s="246"/>
      <c r="BG16" s="140"/>
      <c r="BH16" s="140"/>
      <c r="BI16" s="140"/>
    </row>
    <row r="17" spans="1:69" s="141" customFormat="1" ht="7.35" customHeight="1" x14ac:dyDescent="0.3">
      <c r="A17" s="138"/>
      <c r="B17" s="138"/>
      <c r="C17" s="138"/>
      <c r="D17" s="138"/>
      <c r="E17" s="138"/>
      <c r="F17" s="138"/>
      <c r="G17" s="246"/>
      <c r="H17" s="246"/>
      <c r="I17" s="416"/>
      <c r="J17" s="246"/>
      <c r="K17" s="248"/>
      <c r="L17" s="248"/>
      <c r="M17" s="248"/>
      <c r="N17" s="248"/>
      <c r="O17" s="248"/>
      <c r="P17" s="248"/>
      <c r="Q17" s="248"/>
      <c r="R17" s="248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144"/>
      <c r="AF17" s="144"/>
      <c r="AG17" s="143"/>
      <c r="AH17" s="143"/>
      <c r="AI17" s="248"/>
      <c r="AJ17" s="248"/>
      <c r="AK17" s="248"/>
      <c r="AL17" s="248"/>
      <c r="AM17" s="248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139"/>
      <c r="BB17" s="246"/>
      <c r="BC17" s="246"/>
      <c r="BD17" s="246"/>
      <c r="BE17" s="246"/>
      <c r="BF17" s="246"/>
      <c r="BG17" s="140"/>
      <c r="BH17" s="140"/>
      <c r="BI17" s="140"/>
    </row>
    <row r="18" spans="1:69" s="141" customFormat="1" ht="15.6" customHeight="1" x14ac:dyDescent="0.3">
      <c r="A18" s="138"/>
      <c r="B18" s="138"/>
      <c r="C18" s="138"/>
      <c r="D18" s="138"/>
      <c r="E18" s="138"/>
      <c r="F18" s="138"/>
      <c r="G18" s="489" t="s">
        <v>173</v>
      </c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246"/>
      <c r="Z18" s="246"/>
      <c r="AA18" s="246"/>
      <c r="AB18" s="246"/>
      <c r="AC18" s="246"/>
      <c r="AD18" s="246"/>
      <c r="AE18" s="138"/>
      <c r="AF18" s="138"/>
      <c r="AG18" s="138"/>
      <c r="AH18" s="138"/>
      <c r="AI18" s="489" t="s">
        <v>178</v>
      </c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89"/>
      <c r="BD18" s="489"/>
      <c r="BE18" s="489"/>
      <c r="BF18" s="489"/>
      <c r="BG18" s="140"/>
      <c r="BH18" s="140"/>
      <c r="BI18" s="140"/>
    </row>
    <row r="19" spans="1:69" s="141" customFormat="1" ht="7.35" customHeight="1" x14ac:dyDescent="0.3">
      <c r="A19" s="138"/>
      <c r="B19" s="138"/>
      <c r="C19" s="138"/>
      <c r="D19" s="138"/>
      <c r="E19" s="138"/>
      <c r="F19" s="138"/>
      <c r="G19" s="246"/>
      <c r="H19" s="246"/>
      <c r="I19" s="246"/>
      <c r="J19" s="246"/>
      <c r="K19" s="250" t="s">
        <v>6</v>
      </c>
      <c r="L19" s="250"/>
      <c r="M19" s="250"/>
      <c r="N19" s="250"/>
      <c r="O19" s="250"/>
      <c r="P19" s="250"/>
      <c r="Q19" s="250"/>
      <c r="R19" s="250"/>
      <c r="S19" s="250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138"/>
      <c r="AF19" s="138"/>
      <c r="AG19" s="138"/>
      <c r="AH19" s="138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139"/>
      <c r="BB19" s="246"/>
      <c r="BC19" s="246"/>
      <c r="BD19" s="246"/>
      <c r="BE19" s="246"/>
      <c r="BF19" s="246"/>
      <c r="BG19" s="140"/>
      <c r="BH19" s="140"/>
      <c r="BI19" s="140"/>
    </row>
    <row r="20" spans="1:69" s="141" customFormat="1" ht="15.6" x14ac:dyDescent="0.3">
      <c r="A20" s="138"/>
      <c r="B20" s="138"/>
      <c r="C20" s="138"/>
      <c r="D20" s="138"/>
      <c r="E20" s="138"/>
      <c r="F20" s="138"/>
      <c r="G20" s="489" t="s">
        <v>175</v>
      </c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246"/>
      <c r="Z20" s="246"/>
      <c r="AA20" s="246"/>
      <c r="AB20" s="246"/>
      <c r="AC20" s="246"/>
      <c r="AD20" s="246"/>
      <c r="AE20" s="138"/>
      <c r="AF20" s="138"/>
      <c r="AG20" s="138"/>
      <c r="AH20" s="138"/>
      <c r="AI20" s="489" t="s">
        <v>143</v>
      </c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139"/>
      <c r="BB20" s="246"/>
      <c r="BC20" s="246"/>
      <c r="BD20" s="246"/>
      <c r="BE20" s="246"/>
      <c r="BF20" s="246"/>
      <c r="BG20" s="140"/>
      <c r="BH20" s="140"/>
      <c r="BI20" s="140"/>
    </row>
    <row r="21" spans="1:69" s="141" customFormat="1" ht="6.6" customHeight="1" x14ac:dyDescent="0.25">
      <c r="A21" s="138"/>
      <c r="B21" s="143"/>
      <c r="C21" s="143"/>
      <c r="D21" s="143"/>
      <c r="E21" s="143"/>
      <c r="F21" s="143"/>
      <c r="G21" s="248"/>
      <c r="H21" s="248"/>
      <c r="I21" s="246"/>
      <c r="J21" s="246"/>
      <c r="K21" s="250" t="s">
        <v>7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138"/>
      <c r="AF21" s="138"/>
      <c r="AG21" s="138"/>
      <c r="AH21" s="138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139"/>
      <c r="BB21" s="247"/>
      <c r="BC21" s="247"/>
      <c r="BD21" s="247"/>
      <c r="BE21" s="247"/>
      <c r="BF21" s="247"/>
      <c r="BG21" s="142"/>
      <c r="BH21" s="142"/>
      <c r="BI21" s="142"/>
    </row>
    <row r="22" spans="1:69" s="141" customFormat="1" x14ac:dyDescent="0.25">
      <c r="A22" s="138"/>
      <c r="B22" s="138"/>
      <c r="C22" s="138"/>
      <c r="D22" s="138"/>
      <c r="E22" s="138"/>
      <c r="F22" s="138"/>
      <c r="G22" s="489" t="s">
        <v>232</v>
      </c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246"/>
      <c r="Z22" s="246"/>
      <c r="AA22" s="246"/>
      <c r="AB22" s="246"/>
      <c r="AC22" s="246"/>
      <c r="AD22" s="246"/>
      <c r="AE22" s="138"/>
      <c r="AF22" s="138"/>
      <c r="AG22" s="138"/>
      <c r="AH22" s="138"/>
      <c r="AI22" s="489" t="s">
        <v>179</v>
      </c>
      <c r="AJ22" s="489"/>
      <c r="AK22" s="48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139"/>
      <c r="BB22" s="247"/>
      <c r="BC22" s="247"/>
      <c r="BD22" s="247"/>
      <c r="BE22" s="247"/>
      <c r="BF22" s="247"/>
      <c r="BG22" s="142"/>
      <c r="BH22" s="142"/>
      <c r="BI22" s="142"/>
    </row>
    <row r="23" spans="1:69" s="141" customFormat="1" ht="8.4" customHeight="1" x14ac:dyDescent="0.25">
      <c r="A23" s="138"/>
      <c r="B23" s="138"/>
      <c r="C23" s="138"/>
      <c r="D23" s="138"/>
      <c r="E23" s="138"/>
      <c r="F23" s="138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138"/>
      <c r="AF23" s="138"/>
      <c r="AG23" s="138"/>
      <c r="AH23" s="138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139"/>
    </row>
    <row r="24" spans="1:69" s="141" customFormat="1" x14ac:dyDescent="0.25">
      <c r="A24" s="138"/>
      <c r="B24" s="145"/>
      <c r="C24" s="145"/>
      <c r="D24" s="145"/>
      <c r="E24" s="145"/>
      <c r="F24" s="145"/>
      <c r="G24" s="492" t="s">
        <v>176</v>
      </c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250"/>
      <c r="Z24" s="250"/>
      <c r="AA24" s="250"/>
      <c r="AB24" s="250"/>
      <c r="AC24" s="250"/>
      <c r="AD24" s="250"/>
      <c r="AE24" s="145"/>
      <c r="AF24" s="138"/>
      <c r="AG24" s="146"/>
      <c r="AH24" s="146"/>
      <c r="AI24" s="490" t="s">
        <v>180</v>
      </c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0"/>
      <c r="AV24" s="490"/>
      <c r="AW24" s="490"/>
      <c r="AX24" s="490"/>
      <c r="AY24" s="490"/>
      <c r="AZ24" s="490"/>
      <c r="BA24" s="139"/>
    </row>
    <row r="25" spans="1:69" ht="15.75" customHeight="1" x14ac:dyDescent="0.3">
      <c r="I25" s="100"/>
      <c r="P25" s="417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</row>
    <row r="26" spans="1:69" ht="14.4" thickBot="1" x14ac:dyDescent="0.35">
      <c r="A26" s="491" t="s">
        <v>181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3" t="s">
        <v>24</v>
      </c>
      <c r="BC26" s="493"/>
      <c r="BD26" s="493"/>
      <c r="BE26" s="493"/>
      <c r="BF26" s="493"/>
      <c r="BG26" s="493"/>
      <c r="BH26" s="493"/>
      <c r="BI26" s="493"/>
      <c r="BJ26" s="147"/>
      <c r="BK26" s="147"/>
      <c r="BL26" s="147"/>
      <c r="BM26" s="147"/>
      <c r="BN26" s="147"/>
      <c r="BO26" s="147"/>
      <c r="BP26" s="147"/>
      <c r="BQ26" s="147"/>
    </row>
    <row r="27" spans="1:69" s="9" customFormat="1" ht="12.75" customHeight="1" thickBot="1" x14ac:dyDescent="0.35">
      <c r="A27" s="494" t="s">
        <v>8</v>
      </c>
      <c r="B27" s="479" t="s">
        <v>9</v>
      </c>
      <c r="C27" s="498"/>
      <c r="D27" s="498"/>
      <c r="E27" s="498"/>
      <c r="F27" s="498"/>
      <c r="G27" s="479" t="s">
        <v>10</v>
      </c>
      <c r="H27" s="499"/>
      <c r="I27" s="499"/>
      <c r="J27" s="500"/>
      <c r="K27" s="479" t="s">
        <v>11</v>
      </c>
      <c r="L27" s="480"/>
      <c r="M27" s="480"/>
      <c r="N27" s="480"/>
      <c r="O27" s="479" t="s">
        <v>12</v>
      </c>
      <c r="P27" s="498"/>
      <c r="Q27" s="498"/>
      <c r="R27" s="498"/>
      <c r="S27" s="501"/>
      <c r="T27" s="502" t="s">
        <v>13</v>
      </c>
      <c r="U27" s="499"/>
      <c r="V27" s="499"/>
      <c r="W27" s="500"/>
      <c r="X27" s="479" t="s">
        <v>14</v>
      </c>
      <c r="Y27" s="480"/>
      <c r="Z27" s="480"/>
      <c r="AA27" s="503"/>
      <c r="AB27" s="479" t="s">
        <v>15</v>
      </c>
      <c r="AC27" s="498"/>
      <c r="AD27" s="498"/>
      <c r="AE27" s="498"/>
      <c r="AF27" s="498"/>
      <c r="AG27" s="479" t="s">
        <v>16</v>
      </c>
      <c r="AH27" s="499"/>
      <c r="AI27" s="499"/>
      <c r="AJ27" s="500"/>
      <c r="AK27" s="479" t="s">
        <v>17</v>
      </c>
      <c r="AL27" s="480"/>
      <c r="AM27" s="480"/>
      <c r="AN27" s="480"/>
      <c r="AO27" s="479" t="s">
        <v>18</v>
      </c>
      <c r="AP27" s="498"/>
      <c r="AQ27" s="498"/>
      <c r="AR27" s="498"/>
      <c r="AS27" s="501"/>
      <c r="AT27" s="502" t="s">
        <v>19</v>
      </c>
      <c r="AU27" s="499"/>
      <c r="AV27" s="499"/>
      <c r="AW27" s="500"/>
      <c r="AX27" s="479" t="s">
        <v>20</v>
      </c>
      <c r="AY27" s="480"/>
      <c r="AZ27" s="480"/>
      <c r="BA27" s="480"/>
      <c r="BB27" s="592" t="s">
        <v>8</v>
      </c>
      <c r="BC27" s="593" t="s">
        <v>27</v>
      </c>
      <c r="BD27" s="594" t="s">
        <v>233</v>
      </c>
      <c r="BE27" s="593" t="s">
        <v>28</v>
      </c>
      <c r="BF27" s="595" t="s">
        <v>29</v>
      </c>
      <c r="BG27" s="593" t="s">
        <v>234</v>
      </c>
      <c r="BH27" s="473" t="s">
        <v>112</v>
      </c>
      <c r="BI27" s="595" t="s">
        <v>30</v>
      </c>
      <c r="BJ27" s="593" t="s">
        <v>235</v>
      </c>
    </row>
    <row r="28" spans="1:69" s="9" customFormat="1" ht="13.8" thickBot="1" x14ac:dyDescent="0.3">
      <c r="A28" s="495"/>
      <c r="B28" s="78">
        <v>1</v>
      </c>
      <c r="C28" s="79">
        <v>2</v>
      </c>
      <c r="D28" s="79">
        <v>3</v>
      </c>
      <c r="E28" s="79">
        <v>4</v>
      </c>
      <c r="F28" s="85">
        <v>5</v>
      </c>
      <c r="G28" s="78">
        <v>6</v>
      </c>
      <c r="H28" s="79">
        <v>7</v>
      </c>
      <c r="I28" s="79">
        <v>8</v>
      </c>
      <c r="J28" s="82">
        <v>9</v>
      </c>
      <c r="K28" s="78">
        <v>10</v>
      </c>
      <c r="L28" s="79">
        <v>11</v>
      </c>
      <c r="M28" s="79">
        <v>12</v>
      </c>
      <c r="N28" s="83">
        <v>13</v>
      </c>
      <c r="O28" s="78">
        <v>14</v>
      </c>
      <c r="P28" s="79">
        <v>15</v>
      </c>
      <c r="Q28" s="79">
        <v>16</v>
      </c>
      <c r="R28" s="79">
        <v>17</v>
      </c>
      <c r="S28" s="80">
        <v>18</v>
      </c>
      <c r="T28" s="81">
        <v>19</v>
      </c>
      <c r="U28" s="79">
        <v>20</v>
      </c>
      <c r="V28" s="79">
        <v>21</v>
      </c>
      <c r="W28" s="82">
        <v>22</v>
      </c>
      <c r="X28" s="78">
        <v>23</v>
      </c>
      <c r="Y28" s="79">
        <v>24</v>
      </c>
      <c r="Z28" s="79">
        <v>25</v>
      </c>
      <c r="AA28" s="82">
        <v>26</v>
      </c>
      <c r="AB28" s="78">
        <v>27</v>
      </c>
      <c r="AC28" s="79">
        <v>28</v>
      </c>
      <c r="AD28" s="79">
        <v>29</v>
      </c>
      <c r="AE28" s="79">
        <v>30</v>
      </c>
      <c r="AF28" s="85">
        <v>31</v>
      </c>
      <c r="AG28" s="78">
        <v>32</v>
      </c>
      <c r="AH28" s="79">
        <v>33</v>
      </c>
      <c r="AI28" s="79">
        <v>34</v>
      </c>
      <c r="AJ28" s="80">
        <v>35</v>
      </c>
      <c r="AK28" s="78">
        <v>36</v>
      </c>
      <c r="AL28" s="79">
        <v>37</v>
      </c>
      <c r="AM28" s="79">
        <v>38</v>
      </c>
      <c r="AN28" s="83">
        <v>39</v>
      </c>
      <c r="AO28" s="78">
        <v>40</v>
      </c>
      <c r="AP28" s="79">
        <v>41</v>
      </c>
      <c r="AQ28" s="79">
        <v>42</v>
      </c>
      <c r="AR28" s="79">
        <v>43</v>
      </c>
      <c r="AS28" s="80">
        <v>44</v>
      </c>
      <c r="AT28" s="81">
        <v>45</v>
      </c>
      <c r="AU28" s="79">
        <v>46</v>
      </c>
      <c r="AV28" s="79">
        <v>47</v>
      </c>
      <c r="AW28" s="83">
        <v>48</v>
      </c>
      <c r="AX28" s="78">
        <v>49</v>
      </c>
      <c r="AY28" s="81">
        <v>50</v>
      </c>
      <c r="AZ28" s="84">
        <v>51</v>
      </c>
      <c r="BA28" s="105">
        <v>52</v>
      </c>
      <c r="BB28" s="596"/>
      <c r="BC28" s="597"/>
      <c r="BD28" s="598"/>
      <c r="BE28" s="597"/>
      <c r="BF28" s="599"/>
      <c r="BG28" s="597"/>
      <c r="BH28" s="474"/>
      <c r="BI28" s="599"/>
      <c r="BJ28" s="597"/>
    </row>
    <row r="29" spans="1:69" s="9" customFormat="1" ht="12" customHeight="1" x14ac:dyDescent="0.25">
      <c r="A29" s="496"/>
      <c r="B29" s="106">
        <v>1</v>
      </c>
      <c r="C29" s="107">
        <v>7</v>
      </c>
      <c r="D29" s="107">
        <v>14</v>
      </c>
      <c r="E29" s="107">
        <v>21</v>
      </c>
      <c r="F29" s="108">
        <v>28</v>
      </c>
      <c r="G29" s="106">
        <v>5</v>
      </c>
      <c r="H29" s="107">
        <v>12</v>
      </c>
      <c r="I29" s="107">
        <v>19</v>
      </c>
      <c r="J29" s="109">
        <v>26</v>
      </c>
      <c r="K29" s="110">
        <v>2</v>
      </c>
      <c r="L29" s="107">
        <v>9</v>
      </c>
      <c r="M29" s="107">
        <v>16</v>
      </c>
      <c r="N29" s="109">
        <v>23</v>
      </c>
      <c r="O29" s="106">
        <v>30</v>
      </c>
      <c r="P29" s="107">
        <v>7</v>
      </c>
      <c r="Q29" s="107">
        <v>14</v>
      </c>
      <c r="R29" s="107">
        <v>21</v>
      </c>
      <c r="S29" s="111">
        <v>28</v>
      </c>
      <c r="T29" s="110">
        <v>4</v>
      </c>
      <c r="U29" s="107">
        <v>11</v>
      </c>
      <c r="V29" s="107">
        <v>18</v>
      </c>
      <c r="W29" s="109">
        <v>25</v>
      </c>
      <c r="X29" s="106">
        <v>1</v>
      </c>
      <c r="Y29" s="107">
        <v>8</v>
      </c>
      <c r="Z29" s="107">
        <v>15</v>
      </c>
      <c r="AA29" s="109">
        <v>22</v>
      </c>
      <c r="AB29" s="106">
        <v>1</v>
      </c>
      <c r="AC29" s="107">
        <v>8</v>
      </c>
      <c r="AD29" s="107">
        <v>15</v>
      </c>
      <c r="AE29" s="107">
        <v>22</v>
      </c>
      <c r="AF29" s="108">
        <v>29</v>
      </c>
      <c r="AG29" s="106">
        <v>5</v>
      </c>
      <c r="AH29" s="107">
        <v>12</v>
      </c>
      <c r="AI29" s="107">
        <v>19</v>
      </c>
      <c r="AJ29" s="109">
        <v>26</v>
      </c>
      <c r="AK29" s="106">
        <v>3</v>
      </c>
      <c r="AL29" s="107">
        <v>10</v>
      </c>
      <c r="AM29" s="107">
        <v>17</v>
      </c>
      <c r="AN29" s="109">
        <v>24</v>
      </c>
      <c r="AO29" s="106">
        <v>31</v>
      </c>
      <c r="AP29" s="107">
        <v>7</v>
      </c>
      <c r="AQ29" s="107">
        <v>14</v>
      </c>
      <c r="AR29" s="107">
        <v>21</v>
      </c>
      <c r="AS29" s="111">
        <v>28</v>
      </c>
      <c r="AT29" s="110">
        <v>5</v>
      </c>
      <c r="AU29" s="107">
        <v>12</v>
      </c>
      <c r="AV29" s="107">
        <v>19</v>
      </c>
      <c r="AW29" s="109">
        <v>26</v>
      </c>
      <c r="AX29" s="110">
        <v>2</v>
      </c>
      <c r="AY29" s="107">
        <v>9</v>
      </c>
      <c r="AZ29" s="107">
        <v>16</v>
      </c>
      <c r="BA29" s="135">
        <v>23</v>
      </c>
      <c r="BB29" s="596"/>
      <c r="BC29" s="597"/>
      <c r="BD29" s="598"/>
      <c r="BE29" s="597"/>
      <c r="BF29" s="599"/>
      <c r="BG29" s="597"/>
      <c r="BH29" s="474"/>
      <c r="BI29" s="599"/>
      <c r="BJ29" s="597"/>
    </row>
    <row r="30" spans="1:69" s="9" customFormat="1" ht="12.75" customHeight="1" thickBot="1" x14ac:dyDescent="0.3">
      <c r="A30" s="497"/>
      <c r="B30" s="112">
        <v>6</v>
      </c>
      <c r="C30" s="113">
        <v>13</v>
      </c>
      <c r="D30" s="113">
        <v>20</v>
      </c>
      <c r="E30" s="113">
        <v>27</v>
      </c>
      <c r="F30" s="114">
        <v>4</v>
      </c>
      <c r="G30" s="112">
        <v>11</v>
      </c>
      <c r="H30" s="113">
        <v>18</v>
      </c>
      <c r="I30" s="113">
        <v>25</v>
      </c>
      <c r="J30" s="115">
        <v>1</v>
      </c>
      <c r="K30" s="116">
        <v>8</v>
      </c>
      <c r="L30" s="113">
        <v>15</v>
      </c>
      <c r="M30" s="113">
        <v>22</v>
      </c>
      <c r="N30" s="115">
        <v>29</v>
      </c>
      <c r="O30" s="112">
        <v>6</v>
      </c>
      <c r="P30" s="113">
        <v>13</v>
      </c>
      <c r="Q30" s="113">
        <v>20</v>
      </c>
      <c r="R30" s="113">
        <v>27</v>
      </c>
      <c r="S30" s="117">
        <v>3</v>
      </c>
      <c r="T30" s="116">
        <v>10</v>
      </c>
      <c r="U30" s="113">
        <v>17</v>
      </c>
      <c r="V30" s="113">
        <v>24</v>
      </c>
      <c r="W30" s="115">
        <v>31</v>
      </c>
      <c r="X30" s="112">
        <v>7</v>
      </c>
      <c r="Y30" s="113">
        <v>14</v>
      </c>
      <c r="Z30" s="113">
        <v>21</v>
      </c>
      <c r="AA30" s="115">
        <v>28</v>
      </c>
      <c r="AB30" s="112">
        <v>7</v>
      </c>
      <c r="AC30" s="113">
        <v>14</v>
      </c>
      <c r="AD30" s="113">
        <v>21</v>
      </c>
      <c r="AE30" s="113">
        <v>28</v>
      </c>
      <c r="AF30" s="114">
        <v>4</v>
      </c>
      <c r="AG30" s="112">
        <v>11</v>
      </c>
      <c r="AH30" s="113">
        <v>18</v>
      </c>
      <c r="AI30" s="113">
        <v>25</v>
      </c>
      <c r="AJ30" s="115">
        <v>2</v>
      </c>
      <c r="AK30" s="112">
        <v>9</v>
      </c>
      <c r="AL30" s="113">
        <v>26</v>
      </c>
      <c r="AM30" s="113">
        <v>23</v>
      </c>
      <c r="AN30" s="115">
        <v>30</v>
      </c>
      <c r="AO30" s="112">
        <v>6</v>
      </c>
      <c r="AP30" s="113">
        <v>13</v>
      </c>
      <c r="AQ30" s="113">
        <v>20</v>
      </c>
      <c r="AR30" s="113">
        <v>27</v>
      </c>
      <c r="AS30" s="117">
        <v>4</v>
      </c>
      <c r="AT30" s="116">
        <v>11</v>
      </c>
      <c r="AU30" s="113">
        <v>18</v>
      </c>
      <c r="AV30" s="113">
        <v>25</v>
      </c>
      <c r="AW30" s="115">
        <v>1</v>
      </c>
      <c r="AX30" s="116">
        <v>8</v>
      </c>
      <c r="AY30" s="113">
        <v>15</v>
      </c>
      <c r="AZ30" s="113">
        <v>22</v>
      </c>
      <c r="BA30" s="136">
        <v>29</v>
      </c>
      <c r="BB30" s="600"/>
      <c r="BC30" s="601"/>
      <c r="BD30" s="602"/>
      <c r="BE30" s="601"/>
      <c r="BF30" s="603"/>
      <c r="BG30" s="601"/>
      <c r="BH30" s="475"/>
      <c r="BI30" s="603"/>
      <c r="BJ30" s="601"/>
    </row>
    <row r="31" spans="1:69" s="9" customFormat="1" x14ac:dyDescent="0.25">
      <c r="A31" s="148" t="s">
        <v>96</v>
      </c>
      <c r="B31" s="149"/>
      <c r="C31" s="18"/>
      <c r="D31" s="18"/>
      <c r="E31" s="18"/>
      <c r="F31" s="150" t="s">
        <v>21</v>
      </c>
      <c r="G31" s="149"/>
      <c r="H31" s="18"/>
      <c r="I31" s="18"/>
      <c r="J31" s="151"/>
      <c r="K31" s="152"/>
      <c r="L31" s="18"/>
      <c r="M31" s="18"/>
      <c r="N31" s="153"/>
      <c r="O31" s="149"/>
      <c r="P31" s="18"/>
      <c r="Q31" s="18" t="s">
        <v>236</v>
      </c>
      <c r="R31" s="18" t="s">
        <v>236</v>
      </c>
      <c r="S31" s="154" t="s">
        <v>236</v>
      </c>
      <c r="T31" s="155" t="s">
        <v>237</v>
      </c>
      <c r="U31" s="156" t="s">
        <v>237</v>
      </c>
      <c r="V31" s="156" t="s">
        <v>23</v>
      </c>
      <c r="W31" s="157" t="s">
        <v>23</v>
      </c>
      <c r="X31" s="158" t="s">
        <v>23</v>
      </c>
      <c r="Y31" s="156" t="s">
        <v>23</v>
      </c>
      <c r="Z31" s="156"/>
      <c r="AA31" s="159"/>
      <c r="AB31" s="152"/>
      <c r="AC31" s="18"/>
      <c r="AD31" s="18"/>
      <c r="AE31" s="18"/>
      <c r="AF31" s="150"/>
      <c r="AG31" s="149"/>
      <c r="AH31" s="18"/>
      <c r="AI31" s="18" t="s">
        <v>22</v>
      </c>
      <c r="AJ31" s="151" t="s">
        <v>22</v>
      </c>
      <c r="AK31" s="152"/>
      <c r="AL31" s="18"/>
      <c r="AM31" s="18"/>
      <c r="AN31" s="153"/>
      <c r="AO31" s="149"/>
      <c r="AP31" s="18"/>
      <c r="AQ31" s="18"/>
      <c r="AR31" s="18" t="s">
        <v>237</v>
      </c>
      <c r="AS31" s="160" t="s">
        <v>237</v>
      </c>
      <c r="AT31" s="152" t="s">
        <v>237</v>
      </c>
      <c r="AU31" s="18" t="s">
        <v>237</v>
      </c>
      <c r="AV31" s="18" t="s">
        <v>237</v>
      </c>
      <c r="AW31" s="153" t="s">
        <v>237</v>
      </c>
      <c r="AX31" s="149" t="s">
        <v>237</v>
      </c>
      <c r="AY31" s="18" t="s">
        <v>237</v>
      </c>
      <c r="AZ31" s="18" t="s">
        <v>237</v>
      </c>
      <c r="BA31" s="153" t="s">
        <v>237</v>
      </c>
      <c r="BB31" s="164" t="s">
        <v>238</v>
      </c>
      <c r="BC31" s="604">
        <v>1</v>
      </c>
      <c r="BD31" s="604">
        <v>3</v>
      </c>
      <c r="BE31" s="604">
        <v>2</v>
      </c>
      <c r="BF31" s="604">
        <v>4</v>
      </c>
      <c r="BG31" s="604"/>
      <c r="BH31" s="604"/>
      <c r="BI31" s="604">
        <v>12</v>
      </c>
      <c r="BJ31" s="605">
        <f>SUM(BC31:BI31)</f>
        <v>22</v>
      </c>
    </row>
    <row r="32" spans="1:69" s="9" customFormat="1" x14ac:dyDescent="0.25">
      <c r="A32" s="10" t="s">
        <v>101</v>
      </c>
      <c r="B32" s="11"/>
      <c r="C32" s="94"/>
      <c r="D32" s="94"/>
      <c r="E32" s="94" t="s">
        <v>97</v>
      </c>
      <c r="F32" s="102"/>
      <c r="G32" s="11"/>
      <c r="H32" s="94"/>
      <c r="I32" s="94"/>
      <c r="J32" s="95"/>
      <c r="K32" s="104"/>
      <c r="L32" s="94"/>
      <c r="M32" s="94"/>
      <c r="N32" s="101"/>
      <c r="O32" s="11" t="s">
        <v>236</v>
      </c>
      <c r="P32" s="94" t="s">
        <v>236</v>
      </c>
      <c r="Q32" s="94" t="s">
        <v>236</v>
      </c>
      <c r="R32" s="94"/>
      <c r="S32" s="118"/>
      <c r="T32" s="119" t="s">
        <v>237</v>
      </c>
      <c r="U32" s="413" t="s">
        <v>237</v>
      </c>
      <c r="V32" s="413" t="s">
        <v>23</v>
      </c>
      <c r="W32" s="121" t="s">
        <v>23</v>
      </c>
      <c r="X32" s="122" t="s">
        <v>23</v>
      </c>
      <c r="Y32" s="413" t="s">
        <v>23</v>
      </c>
      <c r="Z32" s="413"/>
      <c r="AA32" s="414"/>
      <c r="AB32" s="104"/>
      <c r="AC32" s="94"/>
      <c r="AD32" s="94" t="s">
        <v>22</v>
      </c>
      <c r="AE32" s="94" t="s">
        <v>22</v>
      </c>
      <c r="AF32" s="102"/>
      <c r="AG32" s="11"/>
      <c r="AH32" s="94"/>
      <c r="AI32" s="94"/>
      <c r="AJ32" s="95"/>
      <c r="AK32" s="104"/>
      <c r="AL32" s="94"/>
      <c r="AM32" s="94"/>
      <c r="AN32" s="101"/>
      <c r="AO32" s="11"/>
      <c r="AP32" s="94"/>
      <c r="AQ32" s="94"/>
      <c r="AR32" s="94" t="s">
        <v>237</v>
      </c>
      <c r="AS32" s="103" t="s">
        <v>237</v>
      </c>
      <c r="AT32" s="104" t="s">
        <v>237</v>
      </c>
      <c r="AU32" s="94" t="s">
        <v>237</v>
      </c>
      <c r="AV32" s="94" t="s">
        <v>237</v>
      </c>
      <c r="AW32" s="101" t="s">
        <v>237</v>
      </c>
      <c r="AX32" s="11" t="s">
        <v>237</v>
      </c>
      <c r="AY32" s="94" t="s">
        <v>237</v>
      </c>
      <c r="AZ32" s="94" t="s">
        <v>237</v>
      </c>
      <c r="BA32" s="101" t="s">
        <v>237</v>
      </c>
      <c r="BB32" s="164" t="s">
        <v>239</v>
      </c>
      <c r="BC32" s="604">
        <v>1</v>
      </c>
      <c r="BD32" s="604">
        <v>3</v>
      </c>
      <c r="BE32" s="604">
        <v>2</v>
      </c>
      <c r="BF32" s="604">
        <v>4</v>
      </c>
      <c r="BG32" s="604"/>
      <c r="BH32" s="604"/>
      <c r="BI32" s="604">
        <v>12</v>
      </c>
      <c r="BJ32" s="605">
        <f>SUM(BC32:BI32)</f>
        <v>22</v>
      </c>
    </row>
    <row r="33" spans="1:62" s="9" customFormat="1" ht="13.8" thickBot="1" x14ac:dyDescent="0.3">
      <c r="A33" s="12" t="s">
        <v>102</v>
      </c>
      <c r="B33" s="13"/>
      <c r="C33" s="96"/>
      <c r="D33" s="96"/>
      <c r="E33" s="96" t="s">
        <v>97</v>
      </c>
      <c r="F33" s="86"/>
      <c r="G33" s="13"/>
      <c r="H33" s="96"/>
      <c r="I33" s="96"/>
      <c r="J33" s="97"/>
      <c r="K33" s="15"/>
      <c r="L33" s="96"/>
      <c r="M33" s="96"/>
      <c r="N33" s="14"/>
      <c r="O33" s="13"/>
      <c r="P33" s="96"/>
      <c r="Q33" s="96" t="s">
        <v>236</v>
      </c>
      <c r="R33" s="96" t="s">
        <v>236</v>
      </c>
      <c r="S33" s="124" t="s">
        <v>236</v>
      </c>
      <c r="T33" s="125" t="s">
        <v>237</v>
      </c>
      <c r="U33" s="411" t="s">
        <v>237</v>
      </c>
      <c r="V33" s="411" t="s">
        <v>23</v>
      </c>
      <c r="W33" s="127" t="s">
        <v>23</v>
      </c>
      <c r="X33" s="128" t="s">
        <v>23</v>
      </c>
      <c r="Y33" s="411" t="s">
        <v>23</v>
      </c>
      <c r="Z33" s="411"/>
      <c r="AA33" s="412"/>
      <c r="AB33" s="15"/>
      <c r="AC33" s="96"/>
      <c r="AD33" s="96"/>
      <c r="AE33" s="96"/>
      <c r="AF33" s="86"/>
      <c r="AG33" s="13"/>
      <c r="AH33" s="96"/>
      <c r="AI33" s="96"/>
      <c r="AJ33" s="97" t="s">
        <v>22</v>
      </c>
      <c r="AK33" s="15" t="s">
        <v>22</v>
      </c>
      <c r="AL33" s="96"/>
      <c r="AM33" s="96" t="s">
        <v>103</v>
      </c>
      <c r="AN33" s="14" t="s">
        <v>103</v>
      </c>
      <c r="AO33" s="13" t="s">
        <v>103</v>
      </c>
      <c r="AP33" s="96" t="s">
        <v>103</v>
      </c>
      <c r="AQ33" s="96" t="s">
        <v>103</v>
      </c>
      <c r="AR33" s="96" t="s">
        <v>104</v>
      </c>
      <c r="AS33" s="606"/>
      <c r="AT33" s="607"/>
      <c r="AU33" s="608"/>
      <c r="AV33" s="609"/>
      <c r="AW33" s="610"/>
      <c r="AX33" s="611"/>
      <c r="AY33" s="609"/>
      <c r="AZ33" s="609"/>
      <c r="BA33" s="610"/>
      <c r="BB33" s="164" t="s">
        <v>240</v>
      </c>
      <c r="BC33" s="604">
        <v>1</v>
      </c>
      <c r="BD33" s="604">
        <v>3</v>
      </c>
      <c r="BE33" s="604">
        <v>2</v>
      </c>
      <c r="BF33" s="604">
        <v>4</v>
      </c>
      <c r="BG33" s="604">
        <v>1</v>
      </c>
      <c r="BH33" s="604">
        <v>5</v>
      </c>
      <c r="BI33" s="604">
        <v>2</v>
      </c>
      <c r="BJ33" s="605">
        <f>SUM(BC33:BI33)</f>
        <v>18</v>
      </c>
    </row>
    <row r="34" spans="1:62" s="21" customFormat="1" ht="13.8" thickBot="1" x14ac:dyDescent="0.3">
      <c r="A34" s="16" t="s">
        <v>105</v>
      </c>
      <c r="B34" s="17"/>
      <c r="C34" s="17"/>
      <c r="D34" s="17"/>
      <c r="E34" s="18" t="s">
        <v>97</v>
      </c>
      <c r="F34" s="19" t="s">
        <v>106</v>
      </c>
      <c r="G34" s="17"/>
      <c r="H34" s="17"/>
      <c r="I34" s="17"/>
      <c r="J34" s="17"/>
      <c r="K34" s="17"/>
      <c r="L34" s="17"/>
      <c r="M34" s="18" t="s">
        <v>98</v>
      </c>
      <c r="N34" s="19" t="s">
        <v>107</v>
      </c>
      <c r="O34" s="20"/>
      <c r="P34" s="20"/>
      <c r="Q34" s="20"/>
      <c r="R34" s="19"/>
      <c r="S34" s="19"/>
      <c r="T34" s="19"/>
      <c r="U34" s="18" t="s">
        <v>100</v>
      </c>
      <c r="V34" s="19" t="s">
        <v>108</v>
      </c>
      <c r="W34" s="19"/>
      <c r="X34" s="19"/>
      <c r="Y34" s="19"/>
      <c r="Z34" s="18" t="s">
        <v>99</v>
      </c>
      <c r="AA34" s="19" t="s">
        <v>109</v>
      </c>
      <c r="AB34" s="19"/>
      <c r="AC34" s="19"/>
      <c r="AD34" s="19"/>
      <c r="AE34" s="18" t="s">
        <v>103</v>
      </c>
      <c r="AF34" s="19" t="s">
        <v>110</v>
      </c>
      <c r="AG34" s="19"/>
      <c r="AH34" s="130"/>
      <c r="AI34" s="130"/>
      <c r="AJ34" s="130"/>
      <c r="AK34" s="130"/>
      <c r="AL34" s="130"/>
      <c r="AM34" s="130"/>
      <c r="AN34" s="130"/>
      <c r="AO34" s="130"/>
      <c r="AP34" s="131" t="s">
        <v>104</v>
      </c>
      <c r="AQ34" s="130" t="s">
        <v>111</v>
      </c>
      <c r="AR34" s="132"/>
      <c r="AS34" s="133"/>
      <c r="AT34" s="133"/>
      <c r="AU34" s="133"/>
      <c r="AV34" s="133"/>
      <c r="AW34" s="133"/>
      <c r="AX34" s="133"/>
      <c r="AY34" s="133"/>
      <c r="AZ34" s="133"/>
      <c r="BA34" s="133"/>
      <c r="BB34" s="167" t="s">
        <v>185</v>
      </c>
      <c r="BC34" s="612">
        <f>SUM(BC31:BC33)</f>
        <v>3</v>
      </c>
      <c r="BD34" s="612">
        <f t="shared" ref="BD34:BI34" si="0">SUM(BD31:BD33)</f>
        <v>9</v>
      </c>
      <c r="BE34" s="612">
        <f t="shared" si="0"/>
        <v>6</v>
      </c>
      <c r="BF34" s="612">
        <f t="shared" si="0"/>
        <v>12</v>
      </c>
      <c r="BG34" s="612">
        <f t="shared" si="0"/>
        <v>1</v>
      </c>
      <c r="BH34" s="612">
        <f t="shared" si="0"/>
        <v>5</v>
      </c>
      <c r="BI34" s="612">
        <f t="shared" si="0"/>
        <v>26</v>
      </c>
      <c r="BJ34" s="612">
        <f>SUM(BJ31:BJ33)</f>
        <v>62</v>
      </c>
    </row>
    <row r="35" spans="1:62" ht="10.5" customHeight="1" x14ac:dyDescent="0.3">
      <c r="A35" s="22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</row>
    <row r="36" spans="1:62" s="23" customFormat="1" ht="15" customHeight="1" thickBot="1" x14ac:dyDescent="0.3">
      <c r="A36" s="174"/>
      <c r="M36" s="174"/>
      <c r="Q36" s="465" t="s">
        <v>25</v>
      </c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K36" s="175"/>
      <c r="AL36" s="484" t="s">
        <v>26</v>
      </c>
      <c r="AM36" s="484"/>
      <c r="AN36" s="484"/>
      <c r="AO36" s="484"/>
      <c r="AP36" s="484"/>
      <c r="AQ36" s="484"/>
      <c r="AR36" s="484"/>
      <c r="AS36" s="484"/>
      <c r="AT36" s="484"/>
      <c r="AU36" s="484"/>
      <c r="AV36" s="484"/>
      <c r="AW36" s="484"/>
      <c r="AX36" s="484"/>
      <c r="AY36" s="484"/>
      <c r="AZ36" s="484"/>
      <c r="BA36" s="484"/>
      <c r="BB36" s="484"/>
      <c r="BC36" s="484"/>
      <c r="BD36" s="175"/>
    </row>
    <row r="37" spans="1:62" s="21" customFormat="1" ht="63.6" customHeight="1" x14ac:dyDescent="0.2">
      <c r="A37" s="134"/>
      <c r="M37" s="176"/>
      <c r="Q37" s="466" t="s">
        <v>31</v>
      </c>
      <c r="R37" s="467"/>
      <c r="S37" s="467"/>
      <c r="T37" s="467"/>
      <c r="U37" s="467"/>
      <c r="V37" s="467"/>
      <c r="W37" s="467"/>
      <c r="X37" s="468" t="s">
        <v>32</v>
      </c>
      <c r="Y37" s="468"/>
      <c r="Z37" s="468" t="s">
        <v>33</v>
      </c>
      <c r="AA37" s="469"/>
      <c r="AK37" s="485" t="s">
        <v>115</v>
      </c>
      <c r="AL37" s="486"/>
      <c r="AM37" s="486"/>
      <c r="AN37" s="486"/>
      <c r="AO37" s="486"/>
      <c r="AP37" s="486"/>
      <c r="AQ37" s="486"/>
      <c r="AR37" s="486"/>
      <c r="AS37" s="486"/>
      <c r="AT37" s="487"/>
      <c r="AU37" s="488" t="s">
        <v>113</v>
      </c>
      <c r="AV37" s="486"/>
      <c r="AW37" s="486"/>
      <c r="AX37" s="486"/>
      <c r="AY37" s="486"/>
      <c r="AZ37" s="486"/>
      <c r="BA37" s="486"/>
      <c r="BB37" s="487"/>
      <c r="BC37" s="449" t="s">
        <v>32</v>
      </c>
      <c r="BD37" s="450"/>
    </row>
    <row r="38" spans="1:62" s="21" customFormat="1" ht="12.75" customHeight="1" x14ac:dyDescent="0.25">
      <c r="A38" s="415"/>
      <c r="M38" s="177"/>
      <c r="Q38" s="508" t="s">
        <v>138</v>
      </c>
      <c r="R38" s="509"/>
      <c r="S38" s="509"/>
      <c r="T38" s="509"/>
      <c r="U38" s="509"/>
      <c r="V38" s="509"/>
      <c r="W38" s="509"/>
      <c r="X38" s="510">
        <v>1.2</v>
      </c>
      <c r="Y38" s="510"/>
      <c r="Z38" s="506">
        <v>4</v>
      </c>
      <c r="AA38" s="507"/>
      <c r="AK38" s="428" t="s">
        <v>137</v>
      </c>
      <c r="AL38" s="429"/>
      <c r="AM38" s="429"/>
      <c r="AN38" s="429"/>
      <c r="AO38" s="429"/>
      <c r="AP38" s="429"/>
      <c r="AQ38" s="429"/>
      <c r="AR38" s="429"/>
      <c r="AS38" s="429"/>
      <c r="AT38" s="430"/>
      <c r="AU38" s="437" t="s">
        <v>116</v>
      </c>
      <c r="AV38" s="438"/>
      <c r="AW38" s="438"/>
      <c r="AX38" s="438"/>
      <c r="AY38" s="438"/>
      <c r="AZ38" s="438"/>
      <c r="BA38" s="438"/>
      <c r="BB38" s="439"/>
      <c r="BC38" s="437">
        <v>6</v>
      </c>
      <c r="BD38" s="446"/>
    </row>
    <row r="39" spans="1:62" s="21" customFormat="1" x14ac:dyDescent="0.25">
      <c r="A39" s="415"/>
      <c r="M39" s="177"/>
      <c r="Q39" s="508" t="s">
        <v>114</v>
      </c>
      <c r="R39" s="509"/>
      <c r="S39" s="509"/>
      <c r="T39" s="509"/>
      <c r="U39" s="509"/>
      <c r="V39" s="509"/>
      <c r="W39" s="509"/>
      <c r="X39" s="510">
        <v>3.4</v>
      </c>
      <c r="Y39" s="510"/>
      <c r="Z39" s="506">
        <v>4</v>
      </c>
      <c r="AA39" s="507"/>
      <c r="AK39" s="431"/>
      <c r="AL39" s="432"/>
      <c r="AM39" s="432"/>
      <c r="AN39" s="432"/>
      <c r="AO39" s="432"/>
      <c r="AP39" s="432"/>
      <c r="AQ39" s="432"/>
      <c r="AR39" s="432"/>
      <c r="AS39" s="432"/>
      <c r="AT39" s="433"/>
      <c r="AU39" s="440"/>
      <c r="AV39" s="441"/>
      <c r="AW39" s="441"/>
      <c r="AX39" s="441"/>
      <c r="AY39" s="441"/>
      <c r="AZ39" s="441"/>
      <c r="BA39" s="441"/>
      <c r="BB39" s="442"/>
      <c r="BC39" s="440"/>
      <c r="BD39" s="447"/>
    </row>
    <row r="40" spans="1:62" s="21" customFormat="1" ht="12.75" customHeight="1" thickBot="1" x14ac:dyDescent="0.3">
      <c r="A40" s="415"/>
      <c r="M40" s="177"/>
      <c r="Q40" s="511" t="s">
        <v>142</v>
      </c>
      <c r="R40" s="512"/>
      <c r="S40" s="512"/>
      <c r="T40" s="512"/>
      <c r="U40" s="512"/>
      <c r="V40" s="512"/>
      <c r="W40" s="512"/>
      <c r="X40" s="504">
        <v>5.6</v>
      </c>
      <c r="Y40" s="504"/>
      <c r="Z40" s="504">
        <v>4</v>
      </c>
      <c r="AA40" s="505"/>
      <c r="AK40" s="434"/>
      <c r="AL40" s="435"/>
      <c r="AM40" s="435"/>
      <c r="AN40" s="435"/>
      <c r="AO40" s="435"/>
      <c r="AP40" s="435"/>
      <c r="AQ40" s="435"/>
      <c r="AR40" s="435"/>
      <c r="AS40" s="435"/>
      <c r="AT40" s="436"/>
      <c r="AU40" s="443"/>
      <c r="AV40" s="444"/>
      <c r="AW40" s="444"/>
      <c r="AX40" s="444"/>
      <c r="AY40" s="444"/>
      <c r="AZ40" s="444"/>
      <c r="BA40" s="444"/>
      <c r="BB40" s="445"/>
      <c r="BC40" s="443"/>
      <c r="BD40" s="448"/>
    </row>
    <row r="41" spans="1:62" s="21" customFormat="1" ht="15" customHeight="1" x14ac:dyDescent="0.25">
      <c r="A41" s="415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62" ht="12.75" customHeight="1" x14ac:dyDescent="0.3"/>
    <row r="43" spans="1:62" ht="12.75" customHeight="1" x14ac:dyDescent="0.3"/>
  </sheetData>
  <mergeCells count="67">
    <mergeCell ref="X40:Y40"/>
    <mergeCell ref="Z40:AA40"/>
    <mergeCell ref="Q38:W38"/>
    <mergeCell ref="X38:Y38"/>
    <mergeCell ref="Z38:AA38"/>
    <mergeCell ref="AK38:AT40"/>
    <mergeCell ref="AU38:BB40"/>
    <mergeCell ref="BC38:BD40"/>
    <mergeCell ref="Q39:W39"/>
    <mergeCell ref="X39:Y39"/>
    <mergeCell ref="Z39:AA39"/>
    <mergeCell ref="Q40:W40"/>
    <mergeCell ref="Q37:W37"/>
    <mergeCell ref="X37:Y37"/>
    <mergeCell ref="Z37:AA37"/>
    <mergeCell ref="AK37:AT37"/>
    <mergeCell ref="AU37:BB37"/>
    <mergeCell ref="BC37:BD37"/>
    <mergeCell ref="BG27:BG30"/>
    <mergeCell ref="BH27:BH30"/>
    <mergeCell ref="BI27:BI30"/>
    <mergeCell ref="BJ27:BJ30"/>
    <mergeCell ref="Q36:AA36"/>
    <mergeCell ref="AL36:BC36"/>
    <mergeCell ref="AX27:BA27"/>
    <mergeCell ref="BB27:BB30"/>
    <mergeCell ref="BC27:BC30"/>
    <mergeCell ref="BD27:BD30"/>
    <mergeCell ref="BE27:BE30"/>
    <mergeCell ref="BF27:BF30"/>
    <mergeCell ref="X27:AA27"/>
    <mergeCell ref="AB27:AF27"/>
    <mergeCell ref="AG27:AJ27"/>
    <mergeCell ref="AK27:AN27"/>
    <mergeCell ref="AO27:AS27"/>
    <mergeCell ref="AT27:AW27"/>
    <mergeCell ref="A27:A30"/>
    <mergeCell ref="B27:F27"/>
    <mergeCell ref="G27:J27"/>
    <mergeCell ref="K27:N27"/>
    <mergeCell ref="O27:S27"/>
    <mergeCell ref="T27:W27"/>
    <mergeCell ref="G22:X22"/>
    <mergeCell ref="AI22:AZ22"/>
    <mergeCell ref="G24:X24"/>
    <mergeCell ref="AI24:AZ24"/>
    <mergeCell ref="A26:BA26"/>
    <mergeCell ref="BB26:BI26"/>
    <mergeCell ref="P14:AT14"/>
    <mergeCell ref="G16:AD16"/>
    <mergeCell ref="AI16:AZ16"/>
    <mergeCell ref="G18:X18"/>
    <mergeCell ref="AI18:BF18"/>
    <mergeCell ref="G20:X20"/>
    <mergeCell ref="AI20:AZ20"/>
    <mergeCell ref="Q8:AM8"/>
    <mergeCell ref="A9:G9"/>
    <mergeCell ref="Q9:AM9"/>
    <mergeCell ref="P11:AN11"/>
    <mergeCell ref="P12:AT12"/>
    <mergeCell ref="P13:AT13"/>
    <mergeCell ref="A1:BI1"/>
    <mergeCell ref="A2:BI2"/>
    <mergeCell ref="A3:BI3"/>
    <mergeCell ref="J4:AT4"/>
    <mergeCell ref="J5:AO5"/>
    <mergeCell ref="Q7:A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sqref="A1:XFD1048576"/>
    </sheetView>
  </sheetViews>
  <sheetFormatPr defaultRowHeight="15.6" x14ac:dyDescent="0.3"/>
  <cols>
    <col min="1" max="1" width="8.6640625" style="25" customWidth="1"/>
    <col min="2" max="2" width="56" style="8" customWidth="1"/>
    <col min="3" max="6" width="5.5546875" style="418" customWidth="1"/>
    <col min="7" max="7" width="5.44140625" style="418" customWidth="1"/>
    <col min="8" max="8" width="7.44140625" style="418" customWidth="1"/>
    <col min="9" max="10" width="6" style="418" customWidth="1"/>
    <col min="11" max="12" width="4.5546875" style="418" customWidth="1"/>
    <col min="13" max="14" width="5.44140625" style="418" customWidth="1"/>
    <col min="15" max="15" width="6.88671875" style="418" customWidth="1"/>
    <col min="16" max="16" width="5.88671875" style="418" customWidth="1"/>
    <col min="17" max="17" width="6.5546875" style="418" customWidth="1"/>
    <col min="18" max="21" width="5.88671875" style="25" customWidth="1"/>
    <col min="22" max="23" width="8" style="62" customWidth="1"/>
    <col min="24" max="24" width="9.5546875" style="675" customWidth="1"/>
    <col min="25" max="25" width="13.6640625" style="676" customWidth="1"/>
    <col min="26" max="26" width="8" style="63" customWidth="1"/>
    <col min="27" max="30" width="5.109375" style="24" customWidth="1"/>
    <col min="31" max="32" width="5.109375" style="25" customWidth="1"/>
    <col min="33" max="261" width="8.88671875" style="418"/>
    <col min="262" max="262" width="9.44140625" style="418" customWidth="1"/>
    <col min="263" max="263" width="53.5546875" style="418" customWidth="1"/>
    <col min="264" max="267" width="5.5546875" style="418" customWidth="1"/>
    <col min="268" max="268" width="5.44140625" style="418" customWidth="1"/>
    <col min="269" max="269" width="7.44140625" style="418" customWidth="1"/>
    <col min="270" max="270" width="6" style="418" customWidth="1"/>
    <col min="271" max="272" width="4.5546875" style="418" customWidth="1"/>
    <col min="273" max="273" width="5.44140625" style="418" customWidth="1"/>
    <col min="274" max="274" width="6.88671875" style="418" customWidth="1"/>
    <col min="275" max="275" width="5.88671875" style="418" customWidth="1"/>
    <col min="276" max="276" width="6.5546875" style="418" customWidth="1"/>
    <col min="277" max="280" width="5.88671875" style="418" customWidth="1"/>
    <col min="281" max="282" width="8.88671875" style="418"/>
    <col min="283" max="288" width="6.109375" style="418" customWidth="1"/>
    <col min="289" max="517" width="8.88671875" style="418"/>
    <col min="518" max="518" width="9.44140625" style="418" customWidth="1"/>
    <col min="519" max="519" width="53.5546875" style="418" customWidth="1"/>
    <col min="520" max="523" width="5.5546875" style="418" customWidth="1"/>
    <col min="524" max="524" width="5.44140625" style="418" customWidth="1"/>
    <col min="525" max="525" width="7.44140625" style="418" customWidth="1"/>
    <col min="526" max="526" width="6" style="418" customWidth="1"/>
    <col min="527" max="528" width="4.5546875" style="418" customWidth="1"/>
    <col min="529" max="529" width="5.44140625" style="418" customWidth="1"/>
    <col min="530" max="530" width="6.88671875" style="418" customWidth="1"/>
    <col min="531" max="531" width="5.88671875" style="418" customWidth="1"/>
    <col min="532" max="532" width="6.5546875" style="418" customWidth="1"/>
    <col min="533" max="536" width="5.88671875" style="418" customWidth="1"/>
    <col min="537" max="538" width="8.88671875" style="418"/>
    <col min="539" max="544" width="6.109375" style="418" customWidth="1"/>
    <col min="545" max="773" width="8.88671875" style="418"/>
    <col min="774" max="774" width="9.44140625" style="418" customWidth="1"/>
    <col min="775" max="775" width="53.5546875" style="418" customWidth="1"/>
    <col min="776" max="779" width="5.5546875" style="418" customWidth="1"/>
    <col min="780" max="780" width="5.44140625" style="418" customWidth="1"/>
    <col min="781" max="781" width="7.44140625" style="418" customWidth="1"/>
    <col min="782" max="782" width="6" style="418" customWidth="1"/>
    <col min="783" max="784" width="4.5546875" style="418" customWidth="1"/>
    <col min="785" max="785" width="5.44140625" style="418" customWidth="1"/>
    <col min="786" max="786" width="6.88671875" style="418" customWidth="1"/>
    <col min="787" max="787" width="5.88671875" style="418" customWidth="1"/>
    <col min="788" max="788" width="6.5546875" style="418" customWidth="1"/>
    <col min="789" max="792" width="5.88671875" style="418" customWidth="1"/>
    <col min="793" max="794" width="8.88671875" style="418"/>
    <col min="795" max="800" width="6.109375" style="418" customWidth="1"/>
    <col min="801" max="1029" width="8.88671875" style="418"/>
    <col min="1030" max="1030" width="9.44140625" style="418" customWidth="1"/>
    <col min="1031" max="1031" width="53.5546875" style="418" customWidth="1"/>
    <col min="1032" max="1035" width="5.5546875" style="418" customWidth="1"/>
    <col min="1036" max="1036" width="5.44140625" style="418" customWidth="1"/>
    <col min="1037" max="1037" width="7.44140625" style="418" customWidth="1"/>
    <col min="1038" max="1038" width="6" style="418" customWidth="1"/>
    <col min="1039" max="1040" width="4.5546875" style="418" customWidth="1"/>
    <col min="1041" max="1041" width="5.44140625" style="418" customWidth="1"/>
    <col min="1042" max="1042" width="6.88671875" style="418" customWidth="1"/>
    <col min="1043" max="1043" width="5.88671875" style="418" customWidth="1"/>
    <col min="1044" max="1044" width="6.5546875" style="418" customWidth="1"/>
    <col min="1045" max="1048" width="5.88671875" style="418" customWidth="1"/>
    <col min="1049" max="1050" width="8.88671875" style="418"/>
    <col min="1051" max="1056" width="6.109375" style="418" customWidth="1"/>
    <col min="1057" max="1285" width="8.88671875" style="418"/>
    <col min="1286" max="1286" width="9.44140625" style="418" customWidth="1"/>
    <col min="1287" max="1287" width="53.5546875" style="418" customWidth="1"/>
    <col min="1288" max="1291" width="5.5546875" style="418" customWidth="1"/>
    <col min="1292" max="1292" width="5.44140625" style="418" customWidth="1"/>
    <col min="1293" max="1293" width="7.44140625" style="418" customWidth="1"/>
    <col min="1294" max="1294" width="6" style="418" customWidth="1"/>
    <col min="1295" max="1296" width="4.5546875" style="418" customWidth="1"/>
    <col min="1297" max="1297" width="5.44140625" style="418" customWidth="1"/>
    <col min="1298" max="1298" width="6.88671875" style="418" customWidth="1"/>
    <col min="1299" max="1299" width="5.88671875" style="418" customWidth="1"/>
    <col min="1300" max="1300" width="6.5546875" style="418" customWidth="1"/>
    <col min="1301" max="1304" width="5.88671875" style="418" customWidth="1"/>
    <col min="1305" max="1306" width="8.88671875" style="418"/>
    <col min="1307" max="1312" width="6.109375" style="418" customWidth="1"/>
    <col min="1313" max="1541" width="8.88671875" style="418"/>
    <col min="1542" max="1542" width="9.44140625" style="418" customWidth="1"/>
    <col min="1543" max="1543" width="53.5546875" style="418" customWidth="1"/>
    <col min="1544" max="1547" width="5.5546875" style="418" customWidth="1"/>
    <col min="1548" max="1548" width="5.44140625" style="418" customWidth="1"/>
    <col min="1549" max="1549" width="7.44140625" style="418" customWidth="1"/>
    <col min="1550" max="1550" width="6" style="418" customWidth="1"/>
    <col min="1551" max="1552" width="4.5546875" style="418" customWidth="1"/>
    <col min="1553" max="1553" width="5.44140625" style="418" customWidth="1"/>
    <col min="1554" max="1554" width="6.88671875" style="418" customWidth="1"/>
    <col min="1555" max="1555" width="5.88671875" style="418" customWidth="1"/>
    <col min="1556" max="1556" width="6.5546875" style="418" customWidth="1"/>
    <col min="1557" max="1560" width="5.88671875" style="418" customWidth="1"/>
    <col min="1561" max="1562" width="8.88671875" style="418"/>
    <col min="1563" max="1568" width="6.109375" style="418" customWidth="1"/>
    <col min="1569" max="1797" width="8.88671875" style="418"/>
    <col min="1798" max="1798" width="9.44140625" style="418" customWidth="1"/>
    <col min="1799" max="1799" width="53.5546875" style="418" customWidth="1"/>
    <col min="1800" max="1803" width="5.5546875" style="418" customWidth="1"/>
    <col min="1804" max="1804" width="5.44140625" style="418" customWidth="1"/>
    <col min="1805" max="1805" width="7.44140625" style="418" customWidth="1"/>
    <col min="1806" max="1806" width="6" style="418" customWidth="1"/>
    <col min="1807" max="1808" width="4.5546875" style="418" customWidth="1"/>
    <col min="1809" max="1809" width="5.44140625" style="418" customWidth="1"/>
    <col min="1810" max="1810" width="6.88671875" style="418" customWidth="1"/>
    <col min="1811" max="1811" width="5.88671875" style="418" customWidth="1"/>
    <col min="1812" max="1812" width="6.5546875" style="418" customWidth="1"/>
    <col min="1813" max="1816" width="5.88671875" style="418" customWidth="1"/>
    <col min="1817" max="1818" width="8.88671875" style="418"/>
    <col min="1819" max="1824" width="6.109375" style="418" customWidth="1"/>
    <col min="1825" max="2053" width="8.88671875" style="418"/>
    <col min="2054" max="2054" width="9.44140625" style="418" customWidth="1"/>
    <col min="2055" max="2055" width="53.5546875" style="418" customWidth="1"/>
    <col min="2056" max="2059" width="5.5546875" style="418" customWidth="1"/>
    <col min="2060" max="2060" width="5.44140625" style="418" customWidth="1"/>
    <col min="2061" max="2061" width="7.44140625" style="418" customWidth="1"/>
    <col min="2062" max="2062" width="6" style="418" customWidth="1"/>
    <col min="2063" max="2064" width="4.5546875" style="418" customWidth="1"/>
    <col min="2065" max="2065" width="5.44140625" style="418" customWidth="1"/>
    <col min="2066" max="2066" width="6.88671875" style="418" customWidth="1"/>
    <col min="2067" max="2067" width="5.88671875" style="418" customWidth="1"/>
    <col min="2068" max="2068" width="6.5546875" style="418" customWidth="1"/>
    <col min="2069" max="2072" width="5.88671875" style="418" customWidth="1"/>
    <col min="2073" max="2074" width="8.88671875" style="418"/>
    <col min="2075" max="2080" width="6.109375" style="418" customWidth="1"/>
    <col min="2081" max="2309" width="8.88671875" style="418"/>
    <col min="2310" max="2310" width="9.44140625" style="418" customWidth="1"/>
    <col min="2311" max="2311" width="53.5546875" style="418" customWidth="1"/>
    <col min="2312" max="2315" width="5.5546875" style="418" customWidth="1"/>
    <col min="2316" max="2316" width="5.44140625" style="418" customWidth="1"/>
    <col min="2317" max="2317" width="7.44140625" style="418" customWidth="1"/>
    <col min="2318" max="2318" width="6" style="418" customWidth="1"/>
    <col min="2319" max="2320" width="4.5546875" style="418" customWidth="1"/>
    <col min="2321" max="2321" width="5.44140625" style="418" customWidth="1"/>
    <col min="2322" max="2322" width="6.88671875" style="418" customWidth="1"/>
    <col min="2323" max="2323" width="5.88671875" style="418" customWidth="1"/>
    <col min="2324" max="2324" width="6.5546875" style="418" customWidth="1"/>
    <col min="2325" max="2328" width="5.88671875" style="418" customWidth="1"/>
    <col min="2329" max="2330" width="8.88671875" style="418"/>
    <col min="2331" max="2336" width="6.109375" style="418" customWidth="1"/>
    <col min="2337" max="2565" width="8.88671875" style="418"/>
    <col min="2566" max="2566" width="9.44140625" style="418" customWidth="1"/>
    <col min="2567" max="2567" width="53.5546875" style="418" customWidth="1"/>
    <col min="2568" max="2571" width="5.5546875" style="418" customWidth="1"/>
    <col min="2572" max="2572" width="5.44140625" style="418" customWidth="1"/>
    <col min="2573" max="2573" width="7.44140625" style="418" customWidth="1"/>
    <col min="2574" max="2574" width="6" style="418" customWidth="1"/>
    <col min="2575" max="2576" width="4.5546875" style="418" customWidth="1"/>
    <col min="2577" max="2577" width="5.44140625" style="418" customWidth="1"/>
    <col min="2578" max="2578" width="6.88671875" style="418" customWidth="1"/>
    <col min="2579" max="2579" width="5.88671875" style="418" customWidth="1"/>
    <col min="2580" max="2580" width="6.5546875" style="418" customWidth="1"/>
    <col min="2581" max="2584" width="5.88671875" style="418" customWidth="1"/>
    <col min="2585" max="2586" width="8.88671875" style="418"/>
    <col min="2587" max="2592" width="6.109375" style="418" customWidth="1"/>
    <col min="2593" max="2821" width="8.88671875" style="418"/>
    <col min="2822" max="2822" width="9.44140625" style="418" customWidth="1"/>
    <col min="2823" max="2823" width="53.5546875" style="418" customWidth="1"/>
    <col min="2824" max="2827" width="5.5546875" style="418" customWidth="1"/>
    <col min="2828" max="2828" width="5.44140625" style="418" customWidth="1"/>
    <col min="2829" max="2829" width="7.44140625" style="418" customWidth="1"/>
    <col min="2830" max="2830" width="6" style="418" customWidth="1"/>
    <col min="2831" max="2832" width="4.5546875" style="418" customWidth="1"/>
    <col min="2833" max="2833" width="5.44140625" style="418" customWidth="1"/>
    <col min="2834" max="2834" width="6.88671875" style="418" customWidth="1"/>
    <col min="2835" max="2835" width="5.88671875" style="418" customWidth="1"/>
    <col min="2836" max="2836" width="6.5546875" style="418" customWidth="1"/>
    <col min="2837" max="2840" width="5.88671875" style="418" customWidth="1"/>
    <col min="2841" max="2842" width="8.88671875" style="418"/>
    <col min="2843" max="2848" width="6.109375" style="418" customWidth="1"/>
    <col min="2849" max="3077" width="8.88671875" style="418"/>
    <col min="3078" max="3078" width="9.44140625" style="418" customWidth="1"/>
    <col min="3079" max="3079" width="53.5546875" style="418" customWidth="1"/>
    <col min="3080" max="3083" width="5.5546875" style="418" customWidth="1"/>
    <col min="3084" max="3084" width="5.44140625" style="418" customWidth="1"/>
    <col min="3085" max="3085" width="7.44140625" style="418" customWidth="1"/>
    <col min="3086" max="3086" width="6" style="418" customWidth="1"/>
    <col min="3087" max="3088" width="4.5546875" style="418" customWidth="1"/>
    <col min="3089" max="3089" width="5.44140625" style="418" customWidth="1"/>
    <col min="3090" max="3090" width="6.88671875" style="418" customWidth="1"/>
    <col min="3091" max="3091" width="5.88671875" style="418" customWidth="1"/>
    <col min="3092" max="3092" width="6.5546875" style="418" customWidth="1"/>
    <col min="3093" max="3096" width="5.88671875" style="418" customWidth="1"/>
    <col min="3097" max="3098" width="8.88671875" style="418"/>
    <col min="3099" max="3104" width="6.109375" style="418" customWidth="1"/>
    <col min="3105" max="3333" width="8.88671875" style="418"/>
    <col min="3334" max="3334" width="9.44140625" style="418" customWidth="1"/>
    <col min="3335" max="3335" width="53.5546875" style="418" customWidth="1"/>
    <col min="3336" max="3339" width="5.5546875" style="418" customWidth="1"/>
    <col min="3340" max="3340" width="5.44140625" style="418" customWidth="1"/>
    <col min="3341" max="3341" width="7.44140625" style="418" customWidth="1"/>
    <col min="3342" max="3342" width="6" style="418" customWidth="1"/>
    <col min="3343" max="3344" width="4.5546875" style="418" customWidth="1"/>
    <col min="3345" max="3345" width="5.44140625" style="418" customWidth="1"/>
    <col min="3346" max="3346" width="6.88671875" style="418" customWidth="1"/>
    <col min="3347" max="3347" width="5.88671875" style="418" customWidth="1"/>
    <col min="3348" max="3348" width="6.5546875" style="418" customWidth="1"/>
    <col min="3349" max="3352" width="5.88671875" style="418" customWidth="1"/>
    <col min="3353" max="3354" width="8.88671875" style="418"/>
    <col min="3355" max="3360" width="6.109375" style="418" customWidth="1"/>
    <col min="3361" max="3589" width="8.88671875" style="418"/>
    <col min="3590" max="3590" width="9.44140625" style="418" customWidth="1"/>
    <col min="3591" max="3591" width="53.5546875" style="418" customWidth="1"/>
    <col min="3592" max="3595" width="5.5546875" style="418" customWidth="1"/>
    <col min="3596" max="3596" width="5.44140625" style="418" customWidth="1"/>
    <col min="3597" max="3597" width="7.44140625" style="418" customWidth="1"/>
    <col min="3598" max="3598" width="6" style="418" customWidth="1"/>
    <col min="3599" max="3600" width="4.5546875" style="418" customWidth="1"/>
    <col min="3601" max="3601" width="5.44140625" style="418" customWidth="1"/>
    <col min="3602" max="3602" width="6.88671875" style="418" customWidth="1"/>
    <col min="3603" max="3603" width="5.88671875" style="418" customWidth="1"/>
    <col min="3604" max="3604" width="6.5546875" style="418" customWidth="1"/>
    <col min="3605" max="3608" width="5.88671875" style="418" customWidth="1"/>
    <col min="3609" max="3610" width="8.88671875" style="418"/>
    <col min="3611" max="3616" width="6.109375" style="418" customWidth="1"/>
    <col min="3617" max="3845" width="8.88671875" style="418"/>
    <col min="3846" max="3846" width="9.44140625" style="418" customWidth="1"/>
    <col min="3847" max="3847" width="53.5546875" style="418" customWidth="1"/>
    <col min="3848" max="3851" width="5.5546875" style="418" customWidth="1"/>
    <col min="3852" max="3852" width="5.44140625" style="418" customWidth="1"/>
    <col min="3853" max="3853" width="7.44140625" style="418" customWidth="1"/>
    <col min="3854" max="3854" width="6" style="418" customWidth="1"/>
    <col min="3855" max="3856" width="4.5546875" style="418" customWidth="1"/>
    <col min="3857" max="3857" width="5.44140625" style="418" customWidth="1"/>
    <col min="3858" max="3858" width="6.88671875" style="418" customWidth="1"/>
    <col min="3859" max="3859" width="5.88671875" style="418" customWidth="1"/>
    <col min="3860" max="3860" width="6.5546875" style="418" customWidth="1"/>
    <col min="3861" max="3864" width="5.88671875" style="418" customWidth="1"/>
    <col min="3865" max="3866" width="8.88671875" style="418"/>
    <col min="3867" max="3872" width="6.109375" style="418" customWidth="1"/>
    <col min="3873" max="4101" width="8.88671875" style="418"/>
    <col min="4102" max="4102" width="9.44140625" style="418" customWidth="1"/>
    <col min="4103" max="4103" width="53.5546875" style="418" customWidth="1"/>
    <col min="4104" max="4107" width="5.5546875" style="418" customWidth="1"/>
    <col min="4108" max="4108" width="5.44140625" style="418" customWidth="1"/>
    <col min="4109" max="4109" width="7.44140625" style="418" customWidth="1"/>
    <col min="4110" max="4110" width="6" style="418" customWidth="1"/>
    <col min="4111" max="4112" width="4.5546875" style="418" customWidth="1"/>
    <col min="4113" max="4113" width="5.44140625" style="418" customWidth="1"/>
    <col min="4114" max="4114" width="6.88671875" style="418" customWidth="1"/>
    <col min="4115" max="4115" width="5.88671875" style="418" customWidth="1"/>
    <col min="4116" max="4116" width="6.5546875" style="418" customWidth="1"/>
    <col min="4117" max="4120" width="5.88671875" style="418" customWidth="1"/>
    <col min="4121" max="4122" width="8.88671875" style="418"/>
    <col min="4123" max="4128" width="6.109375" style="418" customWidth="1"/>
    <col min="4129" max="4357" width="8.88671875" style="418"/>
    <col min="4358" max="4358" width="9.44140625" style="418" customWidth="1"/>
    <col min="4359" max="4359" width="53.5546875" style="418" customWidth="1"/>
    <col min="4360" max="4363" width="5.5546875" style="418" customWidth="1"/>
    <col min="4364" max="4364" width="5.44140625" style="418" customWidth="1"/>
    <col min="4365" max="4365" width="7.44140625" style="418" customWidth="1"/>
    <col min="4366" max="4366" width="6" style="418" customWidth="1"/>
    <col min="4367" max="4368" width="4.5546875" style="418" customWidth="1"/>
    <col min="4369" max="4369" width="5.44140625" style="418" customWidth="1"/>
    <col min="4370" max="4370" width="6.88671875" style="418" customWidth="1"/>
    <col min="4371" max="4371" width="5.88671875" style="418" customWidth="1"/>
    <col min="4372" max="4372" width="6.5546875" style="418" customWidth="1"/>
    <col min="4373" max="4376" width="5.88671875" style="418" customWidth="1"/>
    <col min="4377" max="4378" width="8.88671875" style="418"/>
    <col min="4379" max="4384" width="6.109375" style="418" customWidth="1"/>
    <col min="4385" max="4613" width="8.88671875" style="418"/>
    <col min="4614" max="4614" width="9.44140625" style="418" customWidth="1"/>
    <col min="4615" max="4615" width="53.5546875" style="418" customWidth="1"/>
    <col min="4616" max="4619" width="5.5546875" style="418" customWidth="1"/>
    <col min="4620" max="4620" width="5.44140625" style="418" customWidth="1"/>
    <col min="4621" max="4621" width="7.44140625" style="418" customWidth="1"/>
    <col min="4622" max="4622" width="6" style="418" customWidth="1"/>
    <col min="4623" max="4624" width="4.5546875" style="418" customWidth="1"/>
    <col min="4625" max="4625" width="5.44140625" style="418" customWidth="1"/>
    <col min="4626" max="4626" width="6.88671875" style="418" customWidth="1"/>
    <col min="4627" max="4627" width="5.88671875" style="418" customWidth="1"/>
    <col min="4628" max="4628" width="6.5546875" style="418" customWidth="1"/>
    <col min="4629" max="4632" width="5.88671875" style="418" customWidth="1"/>
    <col min="4633" max="4634" width="8.88671875" style="418"/>
    <col min="4635" max="4640" width="6.109375" style="418" customWidth="1"/>
    <col min="4641" max="4869" width="8.88671875" style="418"/>
    <col min="4870" max="4870" width="9.44140625" style="418" customWidth="1"/>
    <col min="4871" max="4871" width="53.5546875" style="418" customWidth="1"/>
    <col min="4872" max="4875" width="5.5546875" style="418" customWidth="1"/>
    <col min="4876" max="4876" width="5.44140625" style="418" customWidth="1"/>
    <col min="4877" max="4877" width="7.44140625" style="418" customWidth="1"/>
    <col min="4878" max="4878" width="6" style="418" customWidth="1"/>
    <col min="4879" max="4880" width="4.5546875" style="418" customWidth="1"/>
    <col min="4881" max="4881" width="5.44140625" style="418" customWidth="1"/>
    <col min="4882" max="4882" width="6.88671875" style="418" customWidth="1"/>
    <col min="4883" max="4883" width="5.88671875" style="418" customWidth="1"/>
    <col min="4884" max="4884" width="6.5546875" style="418" customWidth="1"/>
    <col min="4885" max="4888" width="5.88671875" style="418" customWidth="1"/>
    <col min="4889" max="4890" width="8.88671875" style="418"/>
    <col min="4891" max="4896" width="6.109375" style="418" customWidth="1"/>
    <col min="4897" max="5125" width="8.88671875" style="418"/>
    <col min="5126" max="5126" width="9.44140625" style="418" customWidth="1"/>
    <col min="5127" max="5127" width="53.5546875" style="418" customWidth="1"/>
    <col min="5128" max="5131" width="5.5546875" style="418" customWidth="1"/>
    <col min="5132" max="5132" width="5.44140625" style="418" customWidth="1"/>
    <col min="5133" max="5133" width="7.44140625" style="418" customWidth="1"/>
    <col min="5134" max="5134" width="6" style="418" customWidth="1"/>
    <col min="5135" max="5136" width="4.5546875" style="418" customWidth="1"/>
    <col min="5137" max="5137" width="5.44140625" style="418" customWidth="1"/>
    <col min="5138" max="5138" width="6.88671875" style="418" customWidth="1"/>
    <col min="5139" max="5139" width="5.88671875" style="418" customWidth="1"/>
    <col min="5140" max="5140" width="6.5546875" style="418" customWidth="1"/>
    <col min="5141" max="5144" width="5.88671875" style="418" customWidth="1"/>
    <col min="5145" max="5146" width="8.88671875" style="418"/>
    <col min="5147" max="5152" width="6.109375" style="418" customWidth="1"/>
    <col min="5153" max="5381" width="8.88671875" style="418"/>
    <col min="5382" max="5382" width="9.44140625" style="418" customWidth="1"/>
    <col min="5383" max="5383" width="53.5546875" style="418" customWidth="1"/>
    <col min="5384" max="5387" width="5.5546875" style="418" customWidth="1"/>
    <col min="5388" max="5388" width="5.44140625" style="418" customWidth="1"/>
    <col min="5389" max="5389" width="7.44140625" style="418" customWidth="1"/>
    <col min="5390" max="5390" width="6" style="418" customWidth="1"/>
    <col min="5391" max="5392" width="4.5546875" style="418" customWidth="1"/>
    <col min="5393" max="5393" width="5.44140625" style="418" customWidth="1"/>
    <col min="5394" max="5394" width="6.88671875" style="418" customWidth="1"/>
    <col min="5395" max="5395" width="5.88671875" style="418" customWidth="1"/>
    <col min="5396" max="5396" width="6.5546875" style="418" customWidth="1"/>
    <col min="5397" max="5400" width="5.88671875" style="418" customWidth="1"/>
    <col min="5401" max="5402" width="8.88671875" style="418"/>
    <col min="5403" max="5408" width="6.109375" style="418" customWidth="1"/>
    <col min="5409" max="5637" width="8.88671875" style="418"/>
    <col min="5638" max="5638" width="9.44140625" style="418" customWidth="1"/>
    <col min="5639" max="5639" width="53.5546875" style="418" customWidth="1"/>
    <col min="5640" max="5643" width="5.5546875" style="418" customWidth="1"/>
    <col min="5644" max="5644" width="5.44140625" style="418" customWidth="1"/>
    <col min="5645" max="5645" width="7.44140625" style="418" customWidth="1"/>
    <col min="5646" max="5646" width="6" style="418" customWidth="1"/>
    <col min="5647" max="5648" width="4.5546875" style="418" customWidth="1"/>
    <col min="5649" max="5649" width="5.44140625" style="418" customWidth="1"/>
    <col min="5650" max="5650" width="6.88671875" style="418" customWidth="1"/>
    <col min="5651" max="5651" width="5.88671875" style="418" customWidth="1"/>
    <col min="5652" max="5652" width="6.5546875" style="418" customWidth="1"/>
    <col min="5653" max="5656" width="5.88671875" style="418" customWidth="1"/>
    <col min="5657" max="5658" width="8.88671875" style="418"/>
    <col min="5659" max="5664" width="6.109375" style="418" customWidth="1"/>
    <col min="5665" max="5893" width="8.88671875" style="418"/>
    <col min="5894" max="5894" width="9.44140625" style="418" customWidth="1"/>
    <col min="5895" max="5895" width="53.5546875" style="418" customWidth="1"/>
    <col min="5896" max="5899" width="5.5546875" style="418" customWidth="1"/>
    <col min="5900" max="5900" width="5.44140625" style="418" customWidth="1"/>
    <col min="5901" max="5901" width="7.44140625" style="418" customWidth="1"/>
    <col min="5902" max="5902" width="6" style="418" customWidth="1"/>
    <col min="5903" max="5904" width="4.5546875" style="418" customWidth="1"/>
    <col min="5905" max="5905" width="5.44140625" style="418" customWidth="1"/>
    <col min="5906" max="5906" width="6.88671875" style="418" customWidth="1"/>
    <col min="5907" max="5907" width="5.88671875" style="418" customWidth="1"/>
    <col min="5908" max="5908" width="6.5546875" style="418" customWidth="1"/>
    <col min="5909" max="5912" width="5.88671875" style="418" customWidth="1"/>
    <col min="5913" max="5914" width="8.88671875" style="418"/>
    <col min="5915" max="5920" width="6.109375" style="418" customWidth="1"/>
    <col min="5921" max="6149" width="8.88671875" style="418"/>
    <col min="6150" max="6150" width="9.44140625" style="418" customWidth="1"/>
    <col min="6151" max="6151" width="53.5546875" style="418" customWidth="1"/>
    <col min="6152" max="6155" width="5.5546875" style="418" customWidth="1"/>
    <col min="6156" max="6156" width="5.44140625" style="418" customWidth="1"/>
    <col min="6157" max="6157" width="7.44140625" style="418" customWidth="1"/>
    <col min="6158" max="6158" width="6" style="418" customWidth="1"/>
    <col min="6159" max="6160" width="4.5546875" style="418" customWidth="1"/>
    <col min="6161" max="6161" width="5.44140625" style="418" customWidth="1"/>
    <col min="6162" max="6162" width="6.88671875" style="418" customWidth="1"/>
    <col min="6163" max="6163" width="5.88671875" style="418" customWidth="1"/>
    <col min="6164" max="6164" width="6.5546875" style="418" customWidth="1"/>
    <col min="6165" max="6168" width="5.88671875" style="418" customWidth="1"/>
    <col min="6169" max="6170" width="8.88671875" style="418"/>
    <col min="6171" max="6176" width="6.109375" style="418" customWidth="1"/>
    <col min="6177" max="6405" width="8.88671875" style="418"/>
    <col min="6406" max="6406" width="9.44140625" style="418" customWidth="1"/>
    <col min="6407" max="6407" width="53.5546875" style="418" customWidth="1"/>
    <col min="6408" max="6411" width="5.5546875" style="418" customWidth="1"/>
    <col min="6412" max="6412" width="5.44140625" style="418" customWidth="1"/>
    <col min="6413" max="6413" width="7.44140625" style="418" customWidth="1"/>
    <col min="6414" max="6414" width="6" style="418" customWidth="1"/>
    <col min="6415" max="6416" width="4.5546875" style="418" customWidth="1"/>
    <col min="6417" max="6417" width="5.44140625" style="418" customWidth="1"/>
    <col min="6418" max="6418" width="6.88671875" style="418" customWidth="1"/>
    <col min="6419" max="6419" width="5.88671875" style="418" customWidth="1"/>
    <col min="6420" max="6420" width="6.5546875" style="418" customWidth="1"/>
    <col min="6421" max="6424" width="5.88671875" style="418" customWidth="1"/>
    <col min="6425" max="6426" width="8.88671875" style="418"/>
    <col min="6427" max="6432" width="6.109375" style="418" customWidth="1"/>
    <col min="6433" max="6661" width="8.88671875" style="418"/>
    <col min="6662" max="6662" width="9.44140625" style="418" customWidth="1"/>
    <col min="6663" max="6663" width="53.5546875" style="418" customWidth="1"/>
    <col min="6664" max="6667" width="5.5546875" style="418" customWidth="1"/>
    <col min="6668" max="6668" width="5.44140625" style="418" customWidth="1"/>
    <col min="6669" max="6669" width="7.44140625" style="418" customWidth="1"/>
    <col min="6670" max="6670" width="6" style="418" customWidth="1"/>
    <col min="6671" max="6672" width="4.5546875" style="418" customWidth="1"/>
    <col min="6673" max="6673" width="5.44140625" style="418" customWidth="1"/>
    <col min="6674" max="6674" width="6.88671875" style="418" customWidth="1"/>
    <col min="6675" max="6675" width="5.88671875" style="418" customWidth="1"/>
    <col min="6676" max="6676" width="6.5546875" style="418" customWidth="1"/>
    <col min="6677" max="6680" width="5.88671875" style="418" customWidth="1"/>
    <col min="6681" max="6682" width="8.88671875" style="418"/>
    <col min="6683" max="6688" width="6.109375" style="418" customWidth="1"/>
    <col min="6689" max="6917" width="8.88671875" style="418"/>
    <col min="6918" max="6918" width="9.44140625" style="418" customWidth="1"/>
    <col min="6919" max="6919" width="53.5546875" style="418" customWidth="1"/>
    <col min="6920" max="6923" width="5.5546875" style="418" customWidth="1"/>
    <col min="6924" max="6924" width="5.44140625" style="418" customWidth="1"/>
    <col min="6925" max="6925" width="7.44140625" style="418" customWidth="1"/>
    <col min="6926" max="6926" width="6" style="418" customWidth="1"/>
    <col min="6927" max="6928" width="4.5546875" style="418" customWidth="1"/>
    <col min="6929" max="6929" width="5.44140625" style="418" customWidth="1"/>
    <col min="6930" max="6930" width="6.88671875" style="418" customWidth="1"/>
    <col min="6931" max="6931" width="5.88671875" style="418" customWidth="1"/>
    <col min="6932" max="6932" width="6.5546875" style="418" customWidth="1"/>
    <col min="6933" max="6936" width="5.88671875" style="418" customWidth="1"/>
    <col min="6937" max="6938" width="8.88671875" style="418"/>
    <col min="6939" max="6944" width="6.109375" style="418" customWidth="1"/>
    <col min="6945" max="7173" width="8.88671875" style="418"/>
    <col min="7174" max="7174" width="9.44140625" style="418" customWidth="1"/>
    <col min="7175" max="7175" width="53.5546875" style="418" customWidth="1"/>
    <col min="7176" max="7179" width="5.5546875" style="418" customWidth="1"/>
    <col min="7180" max="7180" width="5.44140625" style="418" customWidth="1"/>
    <col min="7181" max="7181" width="7.44140625" style="418" customWidth="1"/>
    <col min="7182" max="7182" width="6" style="418" customWidth="1"/>
    <col min="7183" max="7184" width="4.5546875" style="418" customWidth="1"/>
    <col min="7185" max="7185" width="5.44140625" style="418" customWidth="1"/>
    <col min="7186" max="7186" width="6.88671875" style="418" customWidth="1"/>
    <col min="7187" max="7187" width="5.88671875" style="418" customWidth="1"/>
    <col min="7188" max="7188" width="6.5546875" style="418" customWidth="1"/>
    <col min="7189" max="7192" width="5.88671875" style="418" customWidth="1"/>
    <col min="7193" max="7194" width="8.88671875" style="418"/>
    <col min="7195" max="7200" width="6.109375" style="418" customWidth="1"/>
    <col min="7201" max="7429" width="8.88671875" style="418"/>
    <col min="7430" max="7430" width="9.44140625" style="418" customWidth="1"/>
    <col min="7431" max="7431" width="53.5546875" style="418" customWidth="1"/>
    <col min="7432" max="7435" width="5.5546875" style="418" customWidth="1"/>
    <col min="7436" max="7436" width="5.44140625" style="418" customWidth="1"/>
    <col min="7437" max="7437" width="7.44140625" style="418" customWidth="1"/>
    <col min="7438" max="7438" width="6" style="418" customWidth="1"/>
    <col min="7439" max="7440" width="4.5546875" style="418" customWidth="1"/>
    <col min="7441" max="7441" width="5.44140625" style="418" customWidth="1"/>
    <col min="7442" max="7442" width="6.88671875" style="418" customWidth="1"/>
    <col min="7443" max="7443" width="5.88671875" style="418" customWidth="1"/>
    <col min="7444" max="7444" width="6.5546875" style="418" customWidth="1"/>
    <col min="7445" max="7448" width="5.88671875" style="418" customWidth="1"/>
    <col min="7449" max="7450" width="8.88671875" style="418"/>
    <col min="7451" max="7456" width="6.109375" style="418" customWidth="1"/>
    <col min="7457" max="7685" width="8.88671875" style="418"/>
    <col min="7686" max="7686" width="9.44140625" style="418" customWidth="1"/>
    <col min="7687" max="7687" width="53.5546875" style="418" customWidth="1"/>
    <col min="7688" max="7691" width="5.5546875" style="418" customWidth="1"/>
    <col min="7692" max="7692" width="5.44140625" style="418" customWidth="1"/>
    <col min="7693" max="7693" width="7.44140625" style="418" customWidth="1"/>
    <col min="7694" max="7694" width="6" style="418" customWidth="1"/>
    <col min="7695" max="7696" width="4.5546875" style="418" customWidth="1"/>
    <col min="7697" max="7697" width="5.44140625" style="418" customWidth="1"/>
    <col min="7698" max="7698" width="6.88671875" style="418" customWidth="1"/>
    <col min="7699" max="7699" width="5.88671875" style="418" customWidth="1"/>
    <col min="7700" max="7700" width="6.5546875" style="418" customWidth="1"/>
    <col min="7701" max="7704" width="5.88671875" style="418" customWidth="1"/>
    <col min="7705" max="7706" width="8.88671875" style="418"/>
    <col min="7707" max="7712" width="6.109375" style="418" customWidth="1"/>
    <col min="7713" max="7941" width="8.88671875" style="418"/>
    <col min="7942" max="7942" width="9.44140625" style="418" customWidth="1"/>
    <col min="7943" max="7943" width="53.5546875" style="418" customWidth="1"/>
    <col min="7944" max="7947" width="5.5546875" style="418" customWidth="1"/>
    <col min="7948" max="7948" width="5.44140625" style="418" customWidth="1"/>
    <col min="7949" max="7949" width="7.44140625" style="418" customWidth="1"/>
    <col min="7950" max="7950" width="6" style="418" customWidth="1"/>
    <col min="7951" max="7952" width="4.5546875" style="418" customWidth="1"/>
    <col min="7953" max="7953" width="5.44140625" style="418" customWidth="1"/>
    <col min="7954" max="7954" width="6.88671875" style="418" customWidth="1"/>
    <col min="7955" max="7955" width="5.88671875" style="418" customWidth="1"/>
    <col min="7956" max="7956" width="6.5546875" style="418" customWidth="1"/>
    <col min="7957" max="7960" width="5.88671875" style="418" customWidth="1"/>
    <col min="7961" max="7962" width="8.88671875" style="418"/>
    <col min="7963" max="7968" width="6.109375" style="418" customWidth="1"/>
    <col min="7969" max="8197" width="8.88671875" style="418"/>
    <col min="8198" max="8198" width="9.44140625" style="418" customWidth="1"/>
    <col min="8199" max="8199" width="53.5546875" style="418" customWidth="1"/>
    <col min="8200" max="8203" width="5.5546875" style="418" customWidth="1"/>
    <col min="8204" max="8204" width="5.44140625" style="418" customWidth="1"/>
    <col min="8205" max="8205" width="7.44140625" style="418" customWidth="1"/>
    <col min="8206" max="8206" width="6" style="418" customWidth="1"/>
    <col min="8207" max="8208" width="4.5546875" style="418" customWidth="1"/>
    <col min="8209" max="8209" width="5.44140625" style="418" customWidth="1"/>
    <col min="8210" max="8210" width="6.88671875" style="418" customWidth="1"/>
    <col min="8211" max="8211" width="5.88671875" style="418" customWidth="1"/>
    <col min="8212" max="8212" width="6.5546875" style="418" customWidth="1"/>
    <col min="8213" max="8216" width="5.88671875" style="418" customWidth="1"/>
    <col min="8217" max="8218" width="8.88671875" style="418"/>
    <col min="8219" max="8224" width="6.109375" style="418" customWidth="1"/>
    <col min="8225" max="8453" width="8.88671875" style="418"/>
    <col min="8454" max="8454" width="9.44140625" style="418" customWidth="1"/>
    <col min="8455" max="8455" width="53.5546875" style="418" customWidth="1"/>
    <col min="8456" max="8459" width="5.5546875" style="418" customWidth="1"/>
    <col min="8460" max="8460" width="5.44140625" style="418" customWidth="1"/>
    <col min="8461" max="8461" width="7.44140625" style="418" customWidth="1"/>
    <col min="8462" max="8462" width="6" style="418" customWidth="1"/>
    <col min="8463" max="8464" width="4.5546875" style="418" customWidth="1"/>
    <col min="8465" max="8465" width="5.44140625" style="418" customWidth="1"/>
    <col min="8466" max="8466" width="6.88671875" style="418" customWidth="1"/>
    <col min="8467" max="8467" width="5.88671875" style="418" customWidth="1"/>
    <col min="8468" max="8468" width="6.5546875" style="418" customWidth="1"/>
    <col min="8469" max="8472" width="5.88671875" style="418" customWidth="1"/>
    <col min="8473" max="8474" width="8.88671875" style="418"/>
    <col min="8475" max="8480" width="6.109375" style="418" customWidth="1"/>
    <col min="8481" max="8709" width="8.88671875" style="418"/>
    <col min="8710" max="8710" width="9.44140625" style="418" customWidth="1"/>
    <col min="8711" max="8711" width="53.5546875" style="418" customWidth="1"/>
    <col min="8712" max="8715" width="5.5546875" style="418" customWidth="1"/>
    <col min="8716" max="8716" width="5.44140625" style="418" customWidth="1"/>
    <col min="8717" max="8717" width="7.44140625" style="418" customWidth="1"/>
    <col min="8718" max="8718" width="6" style="418" customWidth="1"/>
    <col min="8719" max="8720" width="4.5546875" style="418" customWidth="1"/>
    <col min="8721" max="8721" width="5.44140625" style="418" customWidth="1"/>
    <col min="8722" max="8722" width="6.88671875" style="418" customWidth="1"/>
    <col min="8723" max="8723" width="5.88671875" style="418" customWidth="1"/>
    <col min="8724" max="8724" width="6.5546875" style="418" customWidth="1"/>
    <col min="8725" max="8728" width="5.88671875" style="418" customWidth="1"/>
    <col min="8729" max="8730" width="8.88671875" style="418"/>
    <col min="8731" max="8736" width="6.109375" style="418" customWidth="1"/>
    <col min="8737" max="8965" width="8.88671875" style="418"/>
    <col min="8966" max="8966" width="9.44140625" style="418" customWidth="1"/>
    <col min="8967" max="8967" width="53.5546875" style="418" customWidth="1"/>
    <col min="8968" max="8971" width="5.5546875" style="418" customWidth="1"/>
    <col min="8972" max="8972" width="5.44140625" style="418" customWidth="1"/>
    <col min="8973" max="8973" width="7.44140625" style="418" customWidth="1"/>
    <col min="8974" max="8974" width="6" style="418" customWidth="1"/>
    <col min="8975" max="8976" width="4.5546875" style="418" customWidth="1"/>
    <col min="8977" max="8977" width="5.44140625" style="418" customWidth="1"/>
    <col min="8978" max="8978" width="6.88671875" style="418" customWidth="1"/>
    <col min="8979" max="8979" width="5.88671875" style="418" customWidth="1"/>
    <col min="8980" max="8980" width="6.5546875" style="418" customWidth="1"/>
    <col min="8981" max="8984" width="5.88671875" style="418" customWidth="1"/>
    <col min="8985" max="8986" width="8.88671875" style="418"/>
    <col min="8987" max="8992" width="6.109375" style="418" customWidth="1"/>
    <col min="8993" max="9221" width="8.88671875" style="418"/>
    <col min="9222" max="9222" width="9.44140625" style="418" customWidth="1"/>
    <col min="9223" max="9223" width="53.5546875" style="418" customWidth="1"/>
    <col min="9224" max="9227" width="5.5546875" style="418" customWidth="1"/>
    <col min="9228" max="9228" width="5.44140625" style="418" customWidth="1"/>
    <col min="9229" max="9229" width="7.44140625" style="418" customWidth="1"/>
    <col min="9230" max="9230" width="6" style="418" customWidth="1"/>
    <col min="9231" max="9232" width="4.5546875" style="418" customWidth="1"/>
    <col min="9233" max="9233" width="5.44140625" style="418" customWidth="1"/>
    <col min="9234" max="9234" width="6.88671875" style="418" customWidth="1"/>
    <col min="9235" max="9235" width="5.88671875" style="418" customWidth="1"/>
    <col min="9236" max="9236" width="6.5546875" style="418" customWidth="1"/>
    <col min="9237" max="9240" width="5.88671875" style="418" customWidth="1"/>
    <col min="9241" max="9242" width="8.88671875" style="418"/>
    <col min="9243" max="9248" width="6.109375" style="418" customWidth="1"/>
    <col min="9249" max="9477" width="8.88671875" style="418"/>
    <col min="9478" max="9478" width="9.44140625" style="418" customWidth="1"/>
    <col min="9479" max="9479" width="53.5546875" style="418" customWidth="1"/>
    <col min="9480" max="9483" width="5.5546875" style="418" customWidth="1"/>
    <col min="9484" max="9484" width="5.44140625" style="418" customWidth="1"/>
    <col min="9485" max="9485" width="7.44140625" style="418" customWidth="1"/>
    <col min="9486" max="9486" width="6" style="418" customWidth="1"/>
    <col min="9487" max="9488" width="4.5546875" style="418" customWidth="1"/>
    <col min="9489" max="9489" width="5.44140625" style="418" customWidth="1"/>
    <col min="9490" max="9490" width="6.88671875" style="418" customWidth="1"/>
    <col min="9491" max="9491" width="5.88671875" style="418" customWidth="1"/>
    <col min="9492" max="9492" width="6.5546875" style="418" customWidth="1"/>
    <col min="9493" max="9496" width="5.88671875" style="418" customWidth="1"/>
    <col min="9497" max="9498" width="8.88671875" style="418"/>
    <col min="9499" max="9504" width="6.109375" style="418" customWidth="1"/>
    <col min="9505" max="9733" width="8.88671875" style="418"/>
    <col min="9734" max="9734" width="9.44140625" style="418" customWidth="1"/>
    <col min="9735" max="9735" width="53.5546875" style="418" customWidth="1"/>
    <col min="9736" max="9739" width="5.5546875" style="418" customWidth="1"/>
    <col min="9740" max="9740" width="5.44140625" style="418" customWidth="1"/>
    <col min="9741" max="9741" width="7.44140625" style="418" customWidth="1"/>
    <col min="9742" max="9742" width="6" style="418" customWidth="1"/>
    <col min="9743" max="9744" width="4.5546875" style="418" customWidth="1"/>
    <col min="9745" max="9745" width="5.44140625" style="418" customWidth="1"/>
    <col min="9746" max="9746" width="6.88671875" style="418" customWidth="1"/>
    <col min="9747" max="9747" width="5.88671875" style="418" customWidth="1"/>
    <col min="9748" max="9748" width="6.5546875" style="418" customWidth="1"/>
    <col min="9749" max="9752" width="5.88671875" style="418" customWidth="1"/>
    <col min="9753" max="9754" width="8.88671875" style="418"/>
    <col min="9755" max="9760" width="6.109375" style="418" customWidth="1"/>
    <col min="9761" max="9989" width="8.88671875" style="418"/>
    <col min="9990" max="9990" width="9.44140625" style="418" customWidth="1"/>
    <col min="9991" max="9991" width="53.5546875" style="418" customWidth="1"/>
    <col min="9992" max="9995" width="5.5546875" style="418" customWidth="1"/>
    <col min="9996" max="9996" width="5.44140625" style="418" customWidth="1"/>
    <col min="9997" max="9997" width="7.44140625" style="418" customWidth="1"/>
    <col min="9998" max="9998" width="6" style="418" customWidth="1"/>
    <col min="9999" max="10000" width="4.5546875" style="418" customWidth="1"/>
    <col min="10001" max="10001" width="5.44140625" style="418" customWidth="1"/>
    <col min="10002" max="10002" width="6.88671875" style="418" customWidth="1"/>
    <col min="10003" max="10003" width="5.88671875" style="418" customWidth="1"/>
    <col min="10004" max="10004" width="6.5546875" style="418" customWidth="1"/>
    <col min="10005" max="10008" width="5.88671875" style="418" customWidth="1"/>
    <col min="10009" max="10010" width="8.88671875" style="418"/>
    <col min="10011" max="10016" width="6.109375" style="418" customWidth="1"/>
    <col min="10017" max="10245" width="8.88671875" style="418"/>
    <col min="10246" max="10246" width="9.44140625" style="418" customWidth="1"/>
    <col min="10247" max="10247" width="53.5546875" style="418" customWidth="1"/>
    <col min="10248" max="10251" width="5.5546875" style="418" customWidth="1"/>
    <col min="10252" max="10252" width="5.44140625" style="418" customWidth="1"/>
    <col min="10253" max="10253" width="7.44140625" style="418" customWidth="1"/>
    <col min="10254" max="10254" width="6" style="418" customWidth="1"/>
    <col min="10255" max="10256" width="4.5546875" style="418" customWidth="1"/>
    <col min="10257" max="10257" width="5.44140625" style="418" customWidth="1"/>
    <col min="10258" max="10258" width="6.88671875" style="418" customWidth="1"/>
    <col min="10259" max="10259" width="5.88671875" style="418" customWidth="1"/>
    <col min="10260" max="10260" width="6.5546875" style="418" customWidth="1"/>
    <col min="10261" max="10264" width="5.88671875" style="418" customWidth="1"/>
    <col min="10265" max="10266" width="8.88671875" style="418"/>
    <col min="10267" max="10272" width="6.109375" style="418" customWidth="1"/>
    <col min="10273" max="10501" width="8.88671875" style="418"/>
    <col min="10502" max="10502" width="9.44140625" style="418" customWidth="1"/>
    <col min="10503" max="10503" width="53.5546875" style="418" customWidth="1"/>
    <col min="10504" max="10507" width="5.5546875" style="418" customWidth="1"/>
    <col min="10508" max="10508" width="5.44140625" style="418" customWidth="1"/>
    <col min="10509" max="10509" width="7.44140625" style="418" customWidth="1"/>
    <col min="10510" max="10510" width="6" style="418" customWidth="1"/>
    <col min="10511" max="10512" width="4.5546875" style="418" customWidth="1"/>
    <col min="10513" max="10513" width="5.44140625" style="418" customWidth="1"/>
    <col min="10514" max="10514" width="6.88671875" style="418" customWidth="1"/>
    <col min="10515" max="10515" width="5.88671875" style="418" customWidth="1"/>
    <col min="10516" max="10516" width="6.5546875" style="418" customWidth="1"/>
    <col min="10517" max="10520" width="5.88671875" style="418" customWidth="1"/>
    <col min="10521" max="10522" width="8.88671875" style="418"/>
    <col min="10523" max="10528" width="6.109375" style="418" customWidth="1"/>
    <col min="10529" max="10757" width="8.88671875" style="418"/>
    <col min="10758" max="10758" width="9.44140625" style="418" customWidth="1"/>
    <col min="10759" max="10759" width="53.5546875" style="418" customWidth="1"/>
    <col min="10760" max="10763" width="5.5546875" style="418" customWidth="1"/>
    <col min="10764" max="10764" width="5.44140625" style="418" customWidth="1"/>
    <col min="10765" max="10765" width="7.44140625" style="418" customWidth="1"/>
    <col min="10766" max="10766" width="6" style="418" customWidth="1"/>
    <col min="10767" max="10768" width="4.5546875" style="418" customWidth="1"/>
    <col min="10769" max="10769" width="5.44140625" style="418" customWidth="1"/>
    <col min="10770" max="10770" width="6.88671875" style="418" customWidth="1"/>
    <col min="10771" max="10771" width="5.88671875" style="418" customWidth="1"/>
    <col min="10772" max="10772" width="6.5546875" style="418" customWidth="1"/>
    <col min="10773" max="10776" width="5.88671875" style="418" customWidth="1"/>
    <col min="10777" max="10778" width="8.88671875" style="418"/>
    <col min="10779" max="10784" width="6.109375" style="418" customWidth="1"/>
    <col min="10785" max="11013" width="8.88671875" style="418"/>
    <col min="11014" max="11014" width="9.44140625" style="418" customWidth="1"/>
    <col min="11015" max="11015" width="53.5546875" style="418" customWidth="1"/>
    <col min="11016" max="11019" width="5.5546875" style="418" customWidth="1"/>
    <col min="11020" max="11020" width="5.44140625" style="418" customWidth="1"/>
    <col min="11021" max="11021" width="7.44140625" style="418" customWidth="1"/>
    <col min="11022" max="11022" width="6" style="418" customWidth="1"/>
    <col min="11023" max="11024" width="4.5546875" style="418" customWidth="1"/>
    <col min="11025" max="11025" width="5.44140625" style="418" customWidth="1"/>
    <col min="11026" max="11026" width="6.88671875" style="418" customWidth="1"/>
    <col min="11027" max="11027" width="5.88671875" style="418" customWidth="1"/>
    <col min="11028" max="11028" width="6.5546875" style="418" customWidth="1"/>
    <col min="11029" max="11032" width="5.88671875" style="418" customWidth="1"/>
    <col min="11033" max="11034" width="8.88671875" style="418"/>
    <col min="11035" max="11040" width="6.109375" style="418" customWidth="1"/>
    <col min="11041" max="11269" width="8.88671875" style="418"/>
    <col min="11270" max="11270" width="9.44140625" style="418" customWidth="1"/>
    <col min="11271" max="11271" width="53.5546875" style="418" customWidth="1"/>
    <col min="11272" max="11275" width="5.5546875" style="418" customWidth="1"/>
    <col min="11276" max="11276" width="5.44140625" style="418" customWidth="1"/>
    <col min="11277" max="11277" width="7.44140625" style="418" customWidth="1"/>
    <col min="11278" max="11278" width="6" style="418" customWidth="1"/>
    <col min="11279" max="11280" width="4.5546875" style="418" customWidth="1"/>
    <col min="11281" max="11281" width="5.44140625" style="418" customWidth="1"/>
    <col min="11282" max="11282" width="6.88671875" style="418" customWidth="1"/>
    <col min="11283" max="11283" width="5.88671875" style="418" customWidth="1"/>
    <col min="11284" max="11284" width="6.5546875" style="418" customWidth="1"/>
    <col min="11285" max="11288" width="5.88671875" style="418" customWidth="1"/>
    <col min="11289" max="11290" width="8.88671875" style="418"/>
    <col min="11291" max="11296" width="6.109375" style="418" customWidth="1"/>
    <col min="11297" max="11525" width="8.88671875" style="418"/>
    <col min="11526" max="11526" width="9.44140625" style="418" customWidth="1"/>
    <col min="11527" max="11527" width="53.5546875" style="418" customWidth="1"/>
    <col min="11528" max="11531" width="5.5546875" style="418" customWidth="1"/>
    <col min="11532" max="11532" width="5.44140625" style="418" customWidth="1"/>
    <col min="11533" max="11533" width="7.44140625" style="418" customWidth="1"/>
    <col min="11534" max="11534" width="6" style="418" customWidth="1"/>
    <col min="11535" max="11536" width="4.5546875" style="418" customWidth="1"/>
    <col min="11537" max="11537" width="5.44140625" style="418" customWidth="1"/>
    <col min="11538" max="11538" width="6.88671875" style="418" customWidth="1"/>
    <col min="11539" max="11539" width="5.88671875" style="418" customWidth="1"/>
    <col min="11540" max="11540" width="6.5546875" style="418" customWidth="1"/>
    <col min="11541" max="11544" width="5.88671875" style="418" customWidth="1"/>
    <col min="11545" max="11546" width="8.88671875" style="418"/>
    <col min="11547" max="11552" width="6.109375" style="418" customWidth="1"/>
    <col min="11553" max="11781" width="8.88671875" style="418"/>
    <col min="11782" max="11782" width="9.44140625" style="418" customWidth="1"/>
    <col min="11783" max="11783" width="53.5546875" style="418" customWidth="1"/>
    <col min="11784" max="11787" width="5.5546875" style="418" customWidth="1"/>
    <col min="11788" max="11788" width="5.44140625" style="418" customWidth="1"/>
    <col min="11789" max="11789" width="7.44140625" style="418" customWidth="1"/>
    <col min="11790" max="11790" width="6" style="418" customWidth="1"/>
    <col min="11791" max="11792" width="4.5546875" style="418" customWidth="1"/>
    <col min="11793" max="11793" width="5.44140625" style="418" customWidth="1"/>
    <col min="11794" max="11794" width="6.88671875" style="418" customWidth="1"/>
    <col min="11795" max="11795" width="5.88671875" style="418" customWidth="1"/>
    <col min="11796" max="11796" width="6.5546875" style="418" customWidth="1"/>
    <col min="11797" max="11800" width="5.88671875" style="418" customWidth="1"/>
    <col min="11801" max="11802" width="8.88671875" style="418"/>
    <col min="11803" max="11808" width="6.109375" style="418" customWidth="1"/>
    <col min="11809" max="12037" width="8.88671875" style="418"/>
    <col min="12038" max="12038" width="9.44140625" style="418" customWidth="1"/>
    <col min="12039" max="12039" width="53.5546875" style="418" customWidth="1"/>
    <col min="12040" max="12043" width="5.5546875" style="418" customWidth="1"/>
    <col min="12044" max="12044" width="5.44140625" style="418" customWidth="1"/>
    <col min="12045" max="12045" width="7.44140625" style="418" customWidth="1"/>
    <col min="12046" max="12046" width="6" style="418" customWidth="1"/>
    <col min="12047" max="12048" width="4.5546875" style="418" customWidth="1"/>
    <col min="12049" max="12049" width="5.44140625" style="418" customWidth="1"/>
    <col min="12050" max="12050" width="6.88671875" style="418" customWidth="1"/>
    <col min="12051" max="12051" width="5.88671875" style="418" customWidth="1"/>
    <col min="12052" max="12052" width="6.5546875" style="418" customWidth="1"/>
    <col min="12053" max="12056" width="5.88671875" style="418" customWidth="1"/>
    <col min="12057" max="12058" width="8.88671875" style="418"/>
    <col min="12059" max="12064" width="6.109375" style="418" customWidth="1"/>
    <col min="12065" max="12293" width="8.88671875" style="418"/>
    <col min="12294" max="12294" width="9.44140625" style="418" customWidth="1"/>
    <col min="12295" max="12295" width="53.5546875" style="418" customWidth="1"/>
    <col min="12296" max="12299" width="5.5546875" style="418" customWidth="1"/>
    <col min="12300" max="12300" width="5.44140625" style="418" customWidth="1"/>
    <col min="12301" max="12301" width="7.44140625" style="418" customWidth="1"/>
    <col min="12302" max="12302" width="6" style="418" customWidth="1"/>
    <col min="12303" max="12304" width="4.5546875" style="418" customWidth="1"/>
    <col min="12305" max="12305" width="5.44140625" style="418" customWidth="1"/>
    <col min="12306" max="12306" width="6.88671875" style="418" customWidth="1"/>
    <col min="12307" max="12307" width="5.88671875" style="418" customWidth="1"/>
    <col min="12308" max="12308" width="6.5546875" style="418" customWidth="1"/>
    <col min="12309" max="12312" width="5.88671875" style="418" customWidth="1"/>
    <col min="12313" max="12314" width="8.88671875" style="418"/>
    <col min="12315" max="12320" width="6.109375" style="418" customWidth="1"/>
    <col min="12321" max="12549" width="8.88671875" style="418"/>
    <col min="12550" max="12550" width="9.44140625" style="418" customWidth="1"/>
    <col min="12551" max="12551" width="53.5546875" style="418" customWidth="1"/>
    <col min="12552" max="12555" width="5.5546875" style="418" customWidth="1"/>
    <col min="12556" max="12556" width="5.44140625" style="418" customWidth="1"/>
    <col min="12557" max="12557" width="7.44140625" style="418" customWidth="1"/>
    <col min="12558" max="12558" width="6" style="418" customWidth="1"/>
    <col min="12559" max="12560" width="4.5546875" style="418" customWidth="1"/>
    <col min="12561" max="12561" width="5.44140625" style="418" customWidth="1"/>
    <col min="12562" max="12562" width="6.88671875" style="418" customWidth="1"/>
    <col min="12563" max="12563" width="5.88671875" style="418" customWidth="1"/>
    <col min="12564" max="12564" width="6.5546875" style="418" customWidth="1"/>
    <col min="12565" max="12568" width="5.88671875" style="418" customWidth="1"/>
    <col min="12569" max="12570" width="8.88671875" style="418"/>
    <col min="12571" max="12576" width="6.109375" style="418" customWidth="1"/>
    <col min="12577" max="12805" width="8.88671875" style="418"/>
    <col min="12806" max="12806" width="9.44140625" style="418" customWidth="1"/>
    <col min="12807" max="12807" width="53.5546875" style="418" customWidth="1"/>
    <col min="12808" max="12811" width="5.5546875" style="418" customWidth="1"/>
    <col min="12812" max="12812" width="5.44140625" style="418" customWidth="1"/>
    <col min="12813" max="12813" width="7.44140625" style="418" customWidth="1"/>
    <col min="12814" max="12814" width="6" style="418" customWidth="1"/>
    <col min="12815" max="12816" width="4.5546875" style="418" customWidth="1"/>
    <col min="12817" max="12817" width="5.44140625" style="418" customWidth="1"/>
    <col min="12818" max="12818" width="6.88671875" style="418" customWidth="1"/>
    <col min="12819" max="12819" width="5.88671875" style="418" customWidth="1"/>
    <col min="12820" max="12820" width="6.5546875" style="418" customWidth="1"/>
    <col min="12821" max="12824" width="5.88671875" style="418" customWidth="1"/>
    <col min="12825" max="12826" width="8.88671875" style="418"/>
    <col min="12827" max="12832" width="6.109375" style="418" customWidth="1"/>
    <col min="12833" max="13061" width="8.88671875" style="418"/>
    <col min="13062" max="13062" width="9.44140625" style="418" customWidth="1"/>
    <col min="13063" max="13063" width="53.5546875" style="418" customWidth="1"/>
    <col min="13064" max="13067" width="5.5546875" style="418" customWidth="1"/>
    <col min="13068" max="13068" width="5.44140625" style="418" customWidth="1"/>
    <col min="13069" max="13069" width="7.44140625" style="418" customWidth="1"/>
    <col min="13070" max="13070" width="6" style="418" customWidth="1"/>
    <col min="13071" max="13072" width="4.5546875" style="418" customWidth="1"/>
    <col min="13073" max="13073" width="5.44140625" style="418" customWidth="1"/>
    <col min="13074" max="13074" width="6.88671875" style="418" customWidth="1"/>
    <col min="13075" max="13075" width="5.88671875" style="418" customWidth="1"/>
    <col min="13076" max="13076" width="6.5546875" style="418" customWidth="1"/>
    <col min="13077" max="13080" width="5.88671875" style="418" customWidth="1"/>
    <col min="13081" max="13082" width="8.88671875" style="418"/>
    <col min="13083" max="13088" width="6.109375" style="418" customWidth="1"/>
    <col min="13089" max="13317" width="8.88671875" style="418"/>
    <col min="13318" max="13318" width="9.44140625" style="418" customWidth="1"/>
    <col min="13319" max="13319" width="53.5546875" style="418" customWidth="1"/>
    <col min="13320" max="13323" width="5.5546875" style="418" customWidth="1"/>
    <col min="13324" max="13324" width="5.44140625" style="418" customWidth="1"/>
    <col min="13325" max="13325" width="7.44140625" style="418" customWidth="1"/>
    <col min="13326" max="13326" width="6" style="418" customWidth="1"/>
    <col min="13327" max="13328" width="4.5546875" style="418" customWidth="1"/>
    <col min="13329" max="13329" width="5.44140625" style="418" customWidth="1"/>
    <col min="13330" max="13330" width="6.88671875" style="418" customWidth="1"/>
    <col min="13331" max="13331" width="5.88671875" style="418" customWidth="1"/>
    <col min="13332" max="13332" width="6.5546875" style="418" customWidth="1"/>
    <col min="13333" max="13336" width="5.88671875" style="418" customWidth="1"/>
    <col min="13337" max="13338" width="8.88671875" style="418"/>
    <col min="13339" max="13344" width="6.109375" style="418" customWidth="1"/>
    <col min="13345" max="13573" width="8.88671875" style="418"/>
    <col min="13574" max="13574" width="9.44140625" style="418" customWidth="1"/>
    <col min="13575" max="13575" width="53.5546875" style="418" customWidth="1"/>
    <col min="13576" max="13579" width="5.5546875" style="418" customWidth="1"/>
    <col min="13580" max="13580" width="5.44140625" style="418" customWidth="1"/>
    <col min="13581" max="13581" width="7.44140625" style="418" customWidth="1"/>
    <col min="13582" max="13582" width="6" style="418" customWidth="1"/>
    <col min="13583" max="13584" width="4.5546875" style="418" customWidth="1"/>
    <col min="13585" max="13585" width="5.44140625" style="418" customWidth="1"/>
    <col min="13586" max="13586" width="6.88671875" style="418" customWidth="1"/>
    <col min="13587" max="13587" width="5.88671875" style="418" customWidth="1"/>
    <col min="13588" max="13588" width="6.5546875" style="418" customWidth="1"/>
    <col min="13589" max="13592" width="5.88671875" style="418" customWidth="1"/>
    <col min="13593" max="13594" width="8.88671875" style="418"/>
    <col min="13595" max="13600" width="6.109375" style="418" customWidth="1"/>
    <col min="13601" max="13829" width="8.88671875" style="418"/>
    <col min="13830" max="13830" width="9.44140625" style="418" customWidth="1"/>
    <col min="13831" max="13831" width="53.5546875" style="418" customWidth="1"/>
    <col min="13832" max="13835" width="5.5546875" style="418" customWidth="1"/>
    <col min="13836" max="13836" width="5.44140625" style="418" customWidth="1"/>
    <col min="13837" max="13837" width="7.44140625" style="418" customWidth="1"/>
    <col min="13838" max="13838" width="6" style="418" customWidth="1"/>
    <col min="13839" max="13840" width="4.5546875" style="418" customWidth="1"/>
    <col min="13841" max="13841" width="5.44140625" style="418" customWidth="1"/>
    <col min="13842" max="13842" width="6.88671875" style="418" customWidth="1"/>
    <col min="13843" max="13843" width="5.88671875" style="418" customWidth="1"/>
    <col min="13844" max="13844" width="6.5546875" style="418" customWidth="1"/>
    <col min="13845" max="13848" width="5.88671875" style="418" customWidth="1"/>
    <col min="13849" max="13850" width="8.88671875" style="418"/>
    <col min="13851" max="13856" width="6.109375" style="418" customWidth="1"/>
    <col min="13857" max="14085" width="8.88671875" style="418"/>
    <col min="14086" max="14086" width="9.44140625" style="418" customWidth="1"/>
    <col min="14087" max="14087" width="53.5546875" style="418" customWidth="1"/>
    <col min="14088" max="14091" width="5.5546875" style="418" customWidth="1"/>
    <col min="14092" max="14092" width="5.44140625" style="418" customWidth="1"/>
    <col min="14093" max="14093" width="7.44140625" style="418" customWidth="1"/>
    <col min="14094" max="14094" width="6" style="418" customWidth="1"/>
    <col min="14095" max="14096" width="4.5546875" style="418" customWidth="1"/>
    <col min="14097" max="14097" width="5.44140625" style="418" customWidth="1"/>
    <col min="14098" max="14098" width="6.88671875" style="418" customWidth="1"/>
    <col min="14099" max="14099" width="5.88671875" style="418" customWidth="1"/>
    <col min="14100" max="14100" width="6.5546875" style="418" customWidth="1"/>
    <col min="14101" max="14104" width="5.88671875" style="418" customWidth="1"/>
    <col min="14105" max="14106" width="8.88671875" style="418"/>
    <col min="14107" max="14112" width="6.109375" style="418" customWidth="1"/>
    <col min="14113" max="14341" width="8.88671875" style="418"/>
    <col min="14342" max="14342" width="9.44140625" style="418" customWidth="1"/>
    <col min="14343" max="14343" width="53.5546875" style="418" customWidth="1"/>
    <col min="14344" max="14347" width="5.5546875" style="418" customWidth="1"/>
    <col min="14348" max="14348" width="5.44140625" style="418" customWidth="1"/>
    <col min="14349" max="14349" width="7.44140625" style="418" customWidth="1"/>
    <col min="14350" max="14350" width="6" style="418" customWidth="1"/>
    <col min="14351" max="14352" width="4.5546875" style="418" customWidth="1"/>
    <col min="14353" max="14353" width="5.44140625" style="418" customWidth="1"/>
    <col min="14354" max="14354" width="6.88671875" style="418" customWidth="1"/>
    <col min="14355" max="14355" width="5.88671875" style="418" customWidth="1"/>
    <col min="14356" max="14356" width="6.5546875" style="418" customWidth="1"/>
    <col min="14357" max="14360" width="5.88671875" style="418" customWidth="1"/>
    <col min="14361" max="14362" width="8.88671875" style="418"/>
    <col min="14363" max="14368" width="6.109375" style="418" customWidth="1"/>
    <col min="14369" max="14597" width="8.88671875" style="418"/>
    <col min="14598" max="14598" width="9.44140625" style="418" customWidth="1"/>
    <col min="14599" max="14599" width="53.5546875" style="418" customWidth="1"/>
    <col min="14600" max="14603" width="5.5546875" style="418" customWidth="1"/>
    <col min="14604" max="14604" width="5.44140625" style="418" customWidth="1"/>
    <col min="14605" max="14605" width="7.44140625" style="418" customWidth="1"/>
    <col min="14606" max="14606" width="6" style="418" customWidth="1"/>
    <col min="14607" max="14608" width="4.5546875" style="418" customWidth="1"/>
    <col min="14609" max="14609" width="5.44140625" style="418" customWidth="1"/>
    <col min="14610" max="14610" width="6.88671875" style="418" customWidth="1"/>
    <col min="14611" max="14611" width="5.88671875" style="418" customWidth="1"/>
    <col min="14612" max="14612" width="6.5546875" style="418" customWidth="1"/>
    <col min="14613" max="14616" width="5.88671875" style="418" customWidth="1"/>
    <col min="14617" max="14618" width="8.88671875" style="418"/>
    <col min="14619" max="14624" width="6.109375" style="418" customWidth="1"/>
    <col min="14625" max="14853" width="8.88671875" style="418"/>
    <col min="14854" max="14854" width="9.44140625" style="418" customWidth="1"/>
    <col min="14855" max="14855" width="53.5546875" style="418" customWidth="1"/>
    <col min="14856" max="14859" width="5.5546875" style="418" customWidth="1"/>
    <col min="14860" max="14860" width="5.44140625" style="418" customWidth="1"/>
    <col min="14861" max="14861" width="7.44140625" style="418" customWidth="1"/>
    <col min="14862" max="14862" width="6" style="418" customWidth="1"/>
    <col min="14863" max="14864" width="4.5546875" style="418" customWidth="1"/>
    <col min="14865" max="14865" width="5.44140625" style="418" customWidth="1"/>
    <col min="14866" max="14866" width="6.88671875" style="418" customWidth="1"/>
    <col min="14867" max="14867" width="5.88671875" style="418" customWidth="1"/>
    <col min="14868" max="14868" width="6.5546875" style="418" customWidth="1"/>
    <col min="14869" max="14872" width="5.88671875" style="418" customWidth="1"/>
    <col min="14873" max="14874" width="8.88671875" style="418"/>
    <col min="14875" max="14880" width="6.109375" style="418" customWidth="1"/>
    <col min="14881" max="15109" width="8.88671875" style="418"/>
    <col min="15110" max="15110" width="9.44140625" style="418" customWidth="1"/>
    <col min="15111" max="15111" width="53.5546875" style="418" customWidth="1"/>
    <col min="15112" max="15115" width="5.5546875" style="418" customWidth="1"/>
    <col min="15116" max="15116" width="5.44140625" style="418" customWidth="1"/>
    <col min="15117" max="15117" width="7.44140625" style="418" customWidth="1"/>
    <col min="15118" max="15118" width="6" style="418" customWidth="1"/>
    <col min="15119" max="15120" width="4.5546875" style="418" customWidth="1"/>
    <col min="15121" max="15121" width="5.44140625" style="418" customWidth="1"/>
    <col min="15122" max="15122" width="6.88671875" style="418" customWidth="1"/>
    <col min="15123" max="15123" width="5.88671875" style="418" customWidth="1"/>
    <col min="15124" max="15124" width="6.5546875" style="418" customWidth="1"/>
    <col min="15125" max="15128" width="5.88671875" style="418" customWidth="1"/>
    <col min="15129" max="15130" width="8.88671875" style="418"/>
    <col min="15131" max="15136" width="6.109375" style="418" customWidth="1"/>
    <col min="15137" max="15365" width="8.88671875" style="418"/>
    <col min="15366" max="15366" width="9.44140625" style="418" customWidth="1"/>
    <col min="15367" max="15367" width="53.5546875" style="418" customWidth="1"/>
    <col min="15368" max="15371" width="5.5546875" style="418" customWidth="1"/>
    <col min="15372" max="15372" width="5.44140625" style="418" customWidth="1"/>
    <col min="15373" max="15373" width="7.44140625" style="418" customWidth="1"/>
    <col min="15374" max="15374" width="6" style="418" customWidth="1"/>
    <col min="15375" max="15376" width="4.5546875" style="418" customWidth="1"/>
    <col min="15377" max="15377" width="5.44140625" style="418" customWidth="1"/>
    <col min="15378" max="15378" width="6.88671875" style="418" customWidth="1"/>
    <col min="15379" max="15379" width="5.88671875" style="418" customWidth="1"/>
    <col min="15380" max="15380" width="6.5546875" style="418" customWidth="1"/>
    <col min="15381" max="15384" width="5.88671875" style="418" customWidth="1"/>
    <col min="15385" max="15386" width="8.88671875" style="418"/>
    <col min="15387" max="15392" width="6.109375" style="418" customWidth="1"/>
    <col min="15393" max="15621" width="8.88671875" style="418"/>
    <col min="15622" max="15622" width="9.44140625" style="418" customWidth="1"/>
    <col min="15623" max="15623" width="53.5546875" style="418" customWidth="1"/>
    <col min="15624" max="15627" width="5.5546875" style="418" customWidth="1"/>
    <col min="15628" max="15628" width="5.44140625" style="418" customWidth="1"/>
    <col min="15629" max="15629" width="7.44140625" style="418" customWidth="1"/>
    <col min="15630" max="15630" width="6" style="418" customWidth="1"/>
    <col min="15631" max="15632" width="4.5546875" style="418" customWidth="1"/>
    <col min="15633" max="15633" width="5.44140625" style="418" customWidth="1"/>
    <col min="15634" max="15634" width="6.88671875" style="418" customWidth="1"/>
    <col min="15635" max="15635" width="5.88671875" style="418" customWidth="1"/>
    <col min="15636" max="15636" width="6.5546875" style="418" customWidth="1"/>
    <col min="15637" max="15640" width="5.88671875" style="418" customWidth="1"/>
    <col min="15641" max="15642" width="8.88671875" style="418"/>
    <col min="15643" max="15648" width="6.109375" style="418" customWidth="1"/>
    <col min="15649" max="15877" width="8.88671875" style="418"/>
    <col min="15878" max="15878" width="9.44140625" style="418" customWidth="1"/>
    <col min="15879" max="15879" width="53.5546875" style="418" customWidth="1"/>
    <col min="15880" max="15883" width="5.5546875" style="418" customWidth="1"/>
    <col min="15884" max="15884" width="5.44140625" style="418" customWidth="1"/>
    <col min="15885" max="15885" width="7.44140625" style="418" customWidth="1"/>
    <col min="15886" max="15886" width="6" style="418" customWidth="1"/>
    <col min="15887" max="15888" width="4.5546875" style="418" customWidth="1"/>
    <col min="15889" max="15889" width="5.44140625" style="418" customWidth="1"/>
    <col min="15890" max="15890" width="6.88671875" style="418" customWidth="1"/>
    <col min="15891" max="15891" width="5.88671875" style="418" customWidth="1"/>
    <col min="15892" max="15892" width="6.5546875" style="418" customWidth="1"/>
    <col min="15893" max="15896" width="5.88671875" style="418" customWidth="1"/>
    <col min="15897" max="15898" width="8.88671875" style="418"/>
    <col min="15899" max="15904" width="6.109375" style="418" customWidth="1"/>
    <col min="15905" max="16133" width="8.88671875" style="418"/>
    <col min="16134" max="16134" width="9.44140625" style="418" customWidth="1"/>
    <col min="16135" max="16135" width="53.5546875" style="418" customWidth="1"/>
    <col min="16136" max="16139" width="5.5546875" style="418" customWidth="1"/>
    <col min="16140" max="16140" width="5.44140625" style="418" customWidth="1"/>
    <col min="16141" max="16141" width="7.44140625" style="418" customWidth="1"/>
    <col min="16142" max="16142" width="6" style="418" customWidth="1"/>
    <col min="16143" max="16144" width="4.5546875" style="418" customWidth="1"/>
    <col min="16145" max="16145" width="5.44140625" style="418" customWidth="1"/>
    <col min="16146" max="16146" width="6.88671875" style="418" customWidth="1"/>
    <col min="16147" max="16147" width="5.88671875" style="418" customWidth="1"/>
    <col min="16148" max="16148" width="6.5546875" style="418" customWidth="1"/>
    <col min="16149" max="16152" width="5.88671875" style="418" customWidth="1"/>
    <col min="16153" max="16154" width="8.88671875" style="418"/>
    <col min="16155" max="16160" width="6.109375" style="418" customWidth="1"/>
    <col min="16161" max="16383" width="8.88671875" style="418"/>
    <col min="16384" max="16384" width="9.109375" style="418" customWidth="1"/>
  </cols>
  <sheetData>
    <row r="1" spans="1:32" ht="16.2" thickBot="1" x14ac:dyDescent="0.35">
      <c r="A1" s="569" t="s">
        <v>141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1"/>
      <c r="X1" s="613"/>
      <c r="Y1" s="614"/>
    </row>
    <row r="2" spans="1:32" s="257" customFormat="1" ht="30.75" customHeight="1" thickBot="1" x14ac:dyDescent="0.35">
      <c r="A2" s="572" t="s">
        <v>186</v>
      </c>
      <c r="B2" s="574" t="s">
        <v>229</v>
      </c>
      <c r="C2" s="577" t="s">
        <v>34</v>
      </c>
      <c r="D2" s="577"/>
      <c r="E2" s="577"/>
      <c r="F2" s="578"/>
      <c r="G2" s="579" t="s">
        <v>35</v>
      </c>
      <c r="H2" s="581" t="s">
        <v>36</v>
      </c>
      <c r="I2" s="582"/>
      <c r="J2" s="582"/>
      <c r="K2" s="582"/>
      <c r="L2" s="582"/>
      <c r="M2" s="582"/>
      <c r="N2" s="583"/>
      <c r="O2" s="584"/>
      <c r="P2" s="585" t="s">
        <v>37</v>
      </c>
      <c r="Q2" s="577"/>
      <c r="R2" s="577"/>
      <c r="S2" s="578"/>
      <c r="T2" s="578"/>
      <c r="U2" s="586"/>
      <c r="V2" s="253"/>
      <c r="W2" s="253"/>
      <c r="X2" s="613"/>
      <c r="Y2" s="614"/>
      <c r="Z2" s="254"/>
      <c r="AA2" s="255"/>
      <c r="AB2" s="255"/>
      <c r="AC2" s="255"/>
      <c r="AD2" s="255"/>
      <c r="AE2" s="256"/>
      <c r="AF2" s="256"/>
    </row>
    <row r="3" spans="1:32" s="257" customFormat="1" ht="21" customHeight="1" x14ac:dyDescent="0.3">
      <c r="A3" s="573"/>
      <c r="B3" s="575"/>
      <c r="C3" s="587" t="s">
        <v>38</v>
      </c>
      <c r="D3" s="587" t="s">
        <v>39</v>
      </c>
      <c r="E3" s="558" t="s">
        <v>40</v>
      </c>
      <c r="F3" s="559"/>
      <c r="G3" s="580"/>
      <c r="H3" s="557" t="s">
        <v>41</v>
      </c>
      <c r="I3" s="558" t="s">
        <v>42</v>
      </c>
      <c r="J3" s="558"/>
      <c r="K3" s="558"/>
      <c r="L3" s="558"/>
      <c r="M3" s="559"/>
      <c r="N3" s="615" t="s">
        <v>188</v>
      </c>
      <c r="O3" s="560" t="s">
        <v>43</v>
      </c>
      <c r="P3" s="561" t="s">
        <v>44</v>
      </c>
      <c r="Q3" s="562"/>
      <c r="R3" s="563" t="s">
        <v>118</v>
      </c>
      <c r="S3" s="561"/>
      <c r="T3" s="563" t="s">
        <v>127</v>
      </c>
      <c r="U3" s="564"/>
      <c r="V3" s="253"/>
      <c r="W3" s="253"/>
      <c r="X3" s="613"/>
      <c r="Y3" s="614"/>
      <c r="Z3" s="254"/>
      <c r="AA3" s="255"/>
      <c r="AB3" s="255"/>
      <c r="AC3" s="255"/>
      <c r="AD3" s="255"/>
      <c r="AE3" s="256"/>
      <c r="AF3" s="256"/>
    </row>
    <row r="4" spans="1:32" s="257" customFormat="1" ht="19.5" customHeight="1" x14ac:dyDescent="0.3">
      <c r="A4" s="573"/>
      <c r="B4" s="575"/>
      <c r="C4" s="587"/>
      <c r="D4" s="587"/>
      <c r="E4" s="587" t="s">
        <v>187</v>
      </c>
      <c r="F4" s="588" t="s">
        <v>45</v>
      </c>
      <c r="G4" s="580"/>
      <c r="H4" s="557"/>
      <c r="I4" s="591" t="s">
        <v>241</v>
      </c>
      <c r="J4" s="591" t="s">
        <v>242</v>
      </c>
      <c r="K4" s="558" t="s">
        <v>47</v>
      </c>
      <c r="L4" s="558"/>
      <c r="M4" s="559"/>
      <c r="N4" s="616"/>
      <c r="O4" s="560"/>
      <c r="P4" s="554" t="s">
        <v>48</v>
      </c>
      <c r="Q4" s="555"/>
      <c r="R4" s="555"/>
      <c r="S4" s="555"/>
      <c r="T4" s="555"/>
      <c r="U4" s="556"/>
      <c r="V4" s="253"/>
      <c r="W4" s="253"/>
      <c r="X4" s="613"/>
      <c r="Y4" s="614"/>
      <c r="Z4" s="254"/>
      <c r="AA4" s="255"/>
      <c r="AB4" s="255"/>
      <c r="AC4" s="255"/>
      <c r="AD4" s="255"/>
      <c r="AE4" s="256"/>
      <c r="AF4" s="256"/>
    </row>
    <row r="5" spans="1:32" s="257" customFormat="1" ht="18.75" customHeight="1" x14ac:dyDescent="0.3">
      <c r="A5" s="573"/>
      <c r="B5" s="575"/>
      <c r="C5" s="587"/>
      <c r="D5" s="587"/>
      <c r="E5" s="587"/>
      <c r="F5" s="589"/>
      <c r="G5" s="580"/>
      <c r="H5" s="557"/>
      <c r="I5" s="591"/>
      <c r="J5" s="591"/>
      <c r="K5" s="552" t="s">
        <v>49</v>
      </c>
      <c r="L5" s="552" t="s">
        <v>50</v>
      </c>
      <c r="M5" s="553" t="s">
        <v>51</v>
      </c>
      <c r="N5" s="616"/>
      <c r="O5" s="560"/>
      <c r="P5" s="342">
        <v>1</v>
      </c>
      <c r="Q5" s="343">
        <f>P5+1</f>
        <v>2</v>
      </c>
      <c r="R5" s="343">
        <f>Q5+1</f>
        <v>3</v>
      </c>
      <c r="S5" s="344">
        <v>4</v>
      </c>
      <c r="T5" s="344">
        <v>5</v>
      </c>
      <c r="U5" s="345">
        <v>6</v>
      </c>
      <c r="V5" s="253"/>
      <c r="W5" s="253"/>
      <c r="X5" s="613"/>
      <c r="Y5" s="614"/>
      <c r="Z5" s="254"/>
      <c r="AA5" s="255"/>
      <c r="AB5" s="255"/>
      <c r="AC5" s="255"/>
      <c r="AD5" s="255"/>
      <c r="AE5" s="256"/>
      <c r="AF5" s="256"/>
    </row>
    <row r="6" spans="1:32" s="257" customFormat="1" ht="19.5" customHeight="1" x14ac:dyDescent="0.3">
      <c r="A6" s="573"/>
      <c r="B6" s="575"/>
      <c r="C6" s="587"/>
      <c r="D6" s="587"/>
      <c r="E6" s="587"/>
      <c r="F6" s="589"/>
      <c r="G6" s="580"/>
      <c r="H6" s="557"/>
      <c r="I6" s="591"/>
      <c r="J6" s="591"/>
      <c r="K6" s="552"/>
      <c r="L6" s="552"/>
      <c r="M6" s="553"/>
      <c r="N6" s="616"/>
      <c r="O6" s="560"/>
      <c r="P6" s="554" t="s">
        <v>52</v>
      </c>
      <c r="Q6" s="555"/>
      <c r="R6" s="555"/>
      <c r="S6" s="555"/>
      <c r="T6" s="555"/>
      <c r="U6" s="556"/>
      <c r="V6" s="253"/>
      <c r="W6" s="253"/>
      <c r="X6" s="613"/>
      <c r="Y6" s="614"/>
      <c r="Z6" s="254"/>
      <c r="AA6" s="255"/>
      <c r="AB6" s="255"/>
      <c r="AC6" s="255"/>
      <c r="AD6" s="255"/>
      <c r="AE6" s="256"/>
      <c r="AF6" s="256"/>
    </row>
    <row r="7" spans="1:32" s="257" customFormat="1" ht="24" customHeight="1" thickBot="1" x14ac:dyDescent="0.35">
      <c r="A7" s="573"/>
      <c r="B7" s="576"/>
      <c r="C7" s="587"/>
      <c r="D7" s="587"/>
      <c r="E7" s="587"/>
      <c r="F7" s="590"/>
      <c r="G7" s="580"/>
      <c r="H7" s="557"/>
      <c r="I7" s="591"/>
      <c r="J7" s="591"/>
      <c r="K7" s="552"/>
      <c r="L7" s="552"/>
      <c r="M7" s="553"/>
      <c r="N7" s="617"/>
      <c r="O7" s="560"/>
      <c r="P7" s="420">
        <v>4</v>
      </c>
      <c r="Q7" s="421">
        <v>2</v>
      </c>
      <c r="R7" s="421">
        <v>4</v>
      </c>
      <c r="S7" s="422">
        <v>2</v>
      </c>
      <c r="T7" s="422">
        <v>4</v>
      </c>
      <c r="U7" s="341">
        <v>2</v>
      </c>
      <c r="V7" s="253"/>
      <c r="W7" s="253"/>
      <c r="X7" s="613"/>
      <c r="Y7" s="614"/>
      <c r="Z7" s="254"/>
      <c r="AA7" s="255"/>
      <c r="AB7" s="255"/>
      <c r="AC7" s="255"/>
      <c r="AD7" s="255"/>
      <c r="AE7" s="256"/>
      <c r="AF7" s="256"/>
    </row>
    <row r="8" spans="1:32" ht="16.2" thickBot="1" x14ac:dyDescent="0.35">
      <c r="A8" s="72">
        <v>1</v>
      </c>
      <c r="B8" s="56">
        <f>A8+1</f>
        <v>2</v>
      </c>
      <c r="C8" s="26">
        <f t="shared" ref="C8:R8" si="0">B8+1</f>
        <v>3</v>
      </c>
      <c r="D8" s="26">
        <f t="shared" si="0"/>
        <v>4</v>
      </c>
      <c r="E8" s="26">
        <f t="shared" si="0"/>
        <v>5</v>
      </c>
      <c r="F8" s="27">
        <f t="shared" si="0"/>
        <v>6</v>
      </c>
      <c r="G8" s="28">
        <f t="shared" si="0"/>
        <v>7</v>
      </c>
      <c r="H8" s="29">
        <f t="shared" si="0"/>
        <v>8</v>
      </c>
      <c r="I8" s="26">
        <f t="shared" si="0"/>
        <v>9</v>
      </c>
      <c r="J8" s="26">
        <v>10</v>
      </c>
      <c r="K8" s="26">
        <v>11</v>
      </c>
      <c r="L8" s="26">
        <v>12</v>
      </c>
      <c r="M8" s="26">
        <v>13</v>
      </c>
      <c r="N8" s="567">
        <f>M8+1</f>
        <v>14</v>
      </c>
      <c r="O8" s="568"/>
      <c r="P8" s="26">
        <f>N8+1</f>
        <v>15</v>
      </c>
      <c r="Q8" s="26">
        <f t="shared" si="0"/>
        <v>16</v>
      </c>
      <c r="R8" s="30">
        <f t="shared" si="0"/>
        <v>17</v>
      </c>
      <c r="S8" s="31">
        <v>18</v>
      </c>
      <c r="T8" s="31">
        <v>19</v>
      </c>
      <c r="U8" s="32">
        <v>20</v>
      </c>
      <c r="X8" s="618"/>
      <c r="Y8" s="619"/>
      <c r="AE8" s="24"/>
      <c r="AF8" s="24"/>
    </row>
    <row r="9" spans="1:32" s="346" customFormat="1" ht="21" customHeight="1" thickBot="1" x14ac:dyDescent="0.35">
      <c r="A9" s="513" t="s">
        <v>53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5"/>
      <c r="X9" s="419"/>
      <c r="Y9" s="620" t="s">
        <v>243</v>
      </c>
      <c r="Z9" s="73"/>
      <c r="AA9" s="347"/>
      <c r="AB9" s="347"/>
      <c r="AC9" s="347"/>
      <c r="AD9" s="347"/>
      <c r="AE9" s="348"/>
      <c r="AF9" s="348"/>
    </row>
    <row r="10" spans="1:32" s="346" customFormat="1" ht="21" customHeight="1" thickBot="1" x14ac:dyDescent="0.35">
      <c r="A10" s="516" t="s">
        <v>217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621"/>
      <c r="P10" s="517"/>
      <c r="Q10" s="517"/>
      <c r="R10" s="517"/>
      <c r="S10" s="518"/>
      <c r="T10" s="518"/>
      <c r="U10" s="519"/>
      <c r="V10" s="346" t="s">
        <v>244</v>
      </c>
      <c r="X10" s="622" t="s">
        <v>245</v>
      </c>
      <c r="Y10" s="623"/>
      <c r="Z10" s="73"/>
      <c r="AA10" s="349" t="s">
        <v>54</v>
      </c>
      <c r="AB10" s="349" t="s">
        <v>55</v>
      </c>
      <c r="AC10" s="349" t="s">
        <v>56</v>
      </c>
      <c r="AD10" s="349" t="s">
        <v>57</v>
      </c>
      <c r="AE10" s="350" t="s">
        <v>119</v>
      </c>
      <c r="AF10" s="350" t="s">
        <v>120</v>
      </c>
    </row>
    <row r="11" spans="1:32" s="186" customFormat="1" x14ac:dyDescent="0.3">
      <c r="A11" s="292" t="s">
        <v>58</v>
      </c>
      <c r="B11" s="293" t="s">
        <v>59</v>
      </c>
      <c r="C11" s="190"/>
      <c r="D11" s="187">
        <v>2</v>
      </c>
      <c r="E11" s="190"/>
      <c r="F11" s="294"/>
      <c r="G11" s="189">
        <v>3</v>
      </c>
      <c r="H11" s="363">
        <f t="shared" ref="H11:H22" si="1">G11*30</f>
        <v>90</v>
      </c>
      <c r="I11" s="295">
        <v>30</v>
      </c>
      <c r="J11" s="295">
        <f>SUM(K11:M11)</f>
        <v>7.5</v>
      </c>
      <c r="K11" s="364">
        <f>16*0.25</f>
        <v>4</v>
      </c>
      <c r="L11" s="364"/>
      <c r="M11" s="365">
        <f>14*0.25</f>
        <v>3.5</v>
      </c>
      <c r="N11" s="624"/>
      <c r="O11" s="625">
        <f>H11-J11-N11</f>
        <v>82.5</v>
      </c>
      <c r="P11" s="193"/>
      <c r="Q11" s="187">
        <v>8</v>
      </c>
      <c r="R11" s="190"/>
      <c r="S11" s="296"/>
      <c r="T11" s="294"/>
      <c r="U11" s="297"/>
      <c r="V11" s="65">
        <f t="shared" ref="V11:V22" si="2">I11/H11</f>
        <v>0.33333333333333331</v>
      </c>
      <c r="W11" s="65"/>
      <c r="X11" s="626">
        <f t="shared" ref="X11:X22" si="3">J11/I11</f>
        <v>0.25</v>
      </c>
      <c r="Y11" s="627">
        <f t="shared" ref="Y11:Y22" si="4">I11*0.25</f>
        <v>7.5</v>
      </c>
      <c r="Z11" s="74"/>
      <c r="AA11" s="184"/>
      <c r="AB11" s="184">
        <v>3</v>
      </c>
      <c r="AC11" s="184"/>
      <c r="AD11" s="184"/>
      <c r="AE11" s="184"/>
      <c r="AF11" s="184"/>
    </row>
    <row r="12" spans="1:32" s="186" customFormat="1" ht="19.5" customHeight="1" x14ac:dyDescent="0.3">
      <c r="A12" s="292" t="s">
        <v>60</v>
      </c>
      <c r="B12" s="298" t="s">
        <v>61</v>
      </c>
      <c r="C12" s="299">
        <v>1</v>
      </c>
      <c r="D12" s="299"/>
      <c r="E12" s="299"/>
      <c r="F12" s="300"/>
      <c r="G12" s="301">
        <v>4</v>
      </c>
      <c r="H12" s="363">
        <f t="shared" si="1"/>
        <v>120</v>
      </c>
      <c r="I12" s="295">
        <v>44</v>
      </c>
      <c r="J12" s="295">
        <f>SUM(K12:M12)</f>
        <v>11.5</v>
      </c>
      <c r="K12" s="364">
        <f>14*0.25+0.5</f>
        <v>4</v>
      </c>
      <c r="L12" s="364"/>
      <c r="M12" s="365">
        <f>30*0.25</f>
        <v>7.5</v>
      </c>
      <c r="N12" s="628">
        <v>30</v>
      </c>
      <c r="O12" s="629">
        <f t="shared" ref="O12:O22" si="5">H12-J12-N12</f>
        <v>78.5</v>
      </c>
      <c r="P12" s="302">
        <v>12</v>
      </c>
      <c r="Q12" s="299"/>
      <c r="R12" s="299"/>
      <c r="S12" s="303"/>
      <c r="T12" s="303"/>
      <c r="U12" s="304"/>
      <c r="V12" s="65">
        <f t="shared" si="2"/>
        <v>0.36666666666666664</v>
      </c>
      <c r="W12" s="65"/>
      <c r="X12" s="626">
        <f t="shared" si="3"/>
        <v>0.26136363636363635</v>
      </c>
      <c r="Y12" s="627">
        <f t="shared" si="4"/>
        <v>11</v>
      </c>
      <c r="Z12" s="74"/>
      <c r="AA12" s="184">
        <v>4</v>
      </c>
      <c r="AB12" s="184"/>
      <c r="AC12" s="184"/>
      <c r="AD12" s="184"/>
      <c r="AE12" s="184"/>
      <c r="AF12" s="184"/>
    </row>
    <row r="13" spans="1:32" s="186" customFormat="1" ht="47.25" customHeight="1" x14ac:dyDescent="0.3">
      <c r="A13" s="292" t="s">
        <v>62</v>
      </c>
      <c r="B13" s="305" t="s">
        <v>89</v>
      </c>
      <c r="C13" s="306"/>
      <c r="D13" s="306">
        <v>2</v>
      </c>
      <c r="E13" s="306"/>
      <c r="F13" s="303"/>
      <c r="G13" s="307">
        <v>4</v>
      </c>
      <c r="H13" s="313">
        <f t="shared" si="1"/>
        <v>120</v>
      </c>
      <c r="I13" s="308">
        <v>44</v>
      </c>
      <c r="J13" s="295">
        <f>SUM(K13:M13)</f>
        <v>11</v>
      </c>
      <c r="K13" s="319">
        <f>16*0.25</f>
        <v>4</v>
      </c>
      <c r="L13" s="319"/>
      <c r="M13" s="320">
        <f>28*0.25</f>
        <v>7</v>
      </c>
      <c r="N13" s="628"/>
      <c r="O13" s="629">
        <f t="shared" si="5"/>
        <v>109</v>
      </c>
      <c r="P13" s="309"/>
      <c r="Q13" s="306">
        <v>11</v>
      </c>
      <c r="R13" s="306"/>
      <c r="S13" s="303"/>
      <c r="T13" s="303"/>
      <c r="U13" s="304"/>
      <c r="V13" s="65">
        <f t="shared" si="2"/>
        <v>0.36666666666666664</v>
      </c>
      <c r="W13" s="65"/>
      <c r="X13" s="626">
        <f t="shared" si="3"/>
        <v>0.25</v>
      </c>
      <c r="Y13" s="627">
        <f t="shared" si="4"/>
        <v>11</v>
      </c>
      <c r="Z13" s="74"/>
      <c r="AA13" s="184"/>
      <c r="AB13" s="184">
        <v>4</v>
      </c>
      <c r="AC13" s="184"/>
      <c r="AD13" s="184"/>
      <c r="AE13" s="184"/>
      <c r="AF13" s="184"/>
    </row>
    <row r="14" spans="1:32" s="186" customFormat="1" ht="18" customHeight="1" x14ac:dyDescent="0.3">
      <c r="A14" s="292" t="s">
        <v>63</v>
      </c>
      <c r="B14" s="305" t="s">
        <v>64</v>
      </c>
      <c r="C14" s="306">
        <v>2</v>
      </c>
      <c r="D14" s="306">
        <v>1</v>
      </c>
      <c r="E14" s="306"/>
      <c r="F14" s="303"/>
      <c r="G14" s="307">
        <v>4</v>
      </c>
      <c r="H14" s="313">
        <f t="shared" si="1"/>
        <v>120</v>
      </c>
      <c r="I14" s="308">
        <v>44</v>
      </c>
      <c r="J14" s="295">
        <f t="shared" ref="J14:J22" si="6">SUM(K14:M14)</f>
        <v>11</v>
      </c>
      <c r="K14" s="319">
        <f>14*0.25</f>
        <v>3.5</v>
      </c>
      <c r="L14" s="319"/>
      <c r="M14" s="320">
        <f>30*0.25</f>
        <v>7.5</v>
      </c>
      <c r="N14" s="628">
        <v>30</v>
      </c>
      <c r="O14" s="629">
        <f t="shared" si="5"/>
        <v>79</v>
      </c>
      <c r="P14" s="309">
        <v>4</v>
      </c>
      <c r="Q14" s="306">
        <v>7</v>
      </c>
      <c r="R14" s="306"/>
      <c r="S14" s="303"/>
      <c r="T14" s="303"/>
      <c r="U14" s="304"/>
      <c r="V14" s="65">
        <f t="shared" si="2"/>
        <v>0.36666666666666664</v>
      </c>
      <c r="W14" s="65"/>
      <c r="X14" s="626">
        <f t="shared" si="3"/>
        <v>0.25</v>
      </c>
      <c r="Y14" s="627">
        <f t="shared" si="4"/>
        <v>11</v>
      </c>
      <c r="Z14" s="74"/>
      <c r="AA14" s="184">
        <v>2</v>
      </c>
      <c r="AB14" s="184">
        <v>2</v>
      </c>
      <c r="AC14" s="184"/>
      <c r="AD14" s="184"/>
      <c r="AE14" s="184"/>
      <c r="AF14" s="184"/>
    </row>
    <row r="15" spans="1:32" s="186" customFormat="1" x14ac:dyDescent="0.3">
      <c r="A15" s="292" t="s">
        <v>65</v>
      </c>
      <c r="B15" s="310" t="s">
        <v>163</v>
      </c>
      <c r="C15" s="306"/>
      <c r="D15" s="306">
        <v>2</v>
      </c>
      <c r="E15" s="306"/>
      <c r="F15" s="303"/>
      <c r="G15" s="307">
        <v>3</v>
      </c>
      <c r="H15" s="313">
        <f t="shared" si="1"/>
        <v>90</v>
      </c>
      <c r="I15" s="308">
        <v>30</v>
      </c>
      <c r="J15" s="295">
        <f t="shared" si="6"/>
        <v>7.5</v>
      </c>
      <c r="K15" s="319">
        <f>16*0.25</f>
        <v>4</v>
      </c>
      <c r="L15" s="319"/>
      <c r="M15" s="320">
        <f>14*0.25</f>
        <v>3.5</v>
      </c>
      <c r="N15" s="628"/>
      <c r="O15" s="629">
        <f t="shared" si="5"/>
        <v>82.5</v>
      </c>
      <c r="P15" s="309"/>
      <c r="Q15" s="306">
        <v>8</v>
      </c>
      <c r="R15" s="306"/>
      <c r="S15" s="303"/>
      <c r="T15" s="303"/>
      <c r="U15" s="304"/>
      <c r="V15" s="65">
        <f t="shared" si="2"/>
        <v>0.33333333333333331</v>
      </c>
      <c r="W15" s="65"/>
      <c r="X15" s="626">
        <f t="shared" si="3"/>
        <v>0.25</v>
      </c>
      <c r="Y15" s="627">
        <f t="shared" si="4"/>
        <v>7.5</v>
      </c>
      <c r="Z15" s="74"/>
      <c r="AA15" s="184"/>
      <c r="AB15" s="184">
        <v>3</v>
      </c>
      <c r="AC15" s="184"/>
      <c r="AD15" s="184" t="s">
        <v>121</v>
      </c>
      <c r="AE15" s="184"/>
      <c r="AF15" s="184"/>
    </row>
    <row r="16" spans="1:32" s="186" customFormat="1" ht="29.25" customHeight="1" x14ac:dyDescent="0.3">
      <c r="A16" s="311" t="s">
        <v>66</v>
      </c>
      <c r="B16" s="305" t="s">
        <v>212</v>
      </c>
      <c r="C16" s="299"/>
      <c r="D16" s="299">
        <v>1</v>
      </c>
      <c r="E16" s="299"/>
      <c r="F16" s="300"/>
      <c r="G16" s="301">
        <v>4</v>
      </c>
      <c r="H16" s="363">
        <f t="shared" si="1"/>
        <v>120</v>
      </c>
      <c r="I16" s="295">
        <v>44</v>
      </c>
      <c r="J16" s="295">
        <f>SUM(K16:M16)</f>
        <v>11</v>
      </c>
      <c r="K16" s="364">
        <f>30*0.25</f>
        <v>7.5</v>
      </c>
      <c r="L16" s="364"/>
      <c r="M16" s="365">
        <f>14*0.25</f>
        <v>3.5</v>
      </c>
      <c r="N16" s="628"/>
      <c r="O16" s="629">
        <f t="shared" si="5"/>
        <v>109</v>
      </c>
      <c r="P16" s="302">
        <v>11</v>
      </c>
      <c r="Q16" s="299"/>
      <c r="R16" s="299"/>
      <c r="S16" s="303"/>
      <c r="T16" s="303"/>
      <c r="U16" s="304"/>
      <c r="V16" s="65">
        <f t="shared" si="2"/>
        <v>0.36666666666666664</v>
      </c>
      <c r="W16" s="65"/>
      <c r="X16" s="626">
        <f t="shared" si="3"/>
        <v>0.25</v>
      </c>
      <c r="Y16" s="627">
        <f t="shared" si="4"/>
        <v>11</v>
      </c>
      <c r="Z16" s="74"/>
      <c r="AA16" s="184">
        <v>4</v>
      </c>
      <c r="AB16" s="184"/>
      <c r="AC16" s="184"/>
      <c r="AD16" s="184"/>
      <c r="AE16" s="184"/>
      <c r="AF16" s="184"/>
    </row>
    <row r="17" spans="1:32" s="186" customFormat="1" ht="15.75" customHeight="1" x14ac:dyDescent="0.3">
      <c r="A17" s="292" t="s">
        <v>67</v>
      </c>
      <c r="B17" s="305" t="s">
        <v>156</v>
      </c>
      <c r="C17" s="306">
        <v>3</v>
      </c>
      <c r="D17" s="306">
        <v>1.2</v>
      </c>
      <c r="E17" s="306"/>
      <c r="F17" s="303"/>
      <c r="G17" s="307">
        <v>4</v>
      </c>
      <c r="H17" s="313">
        <f t="shared" si="1"/>
        <v>120</v>
      </c>
      <c r="I17" s="308">
        <v>44</v>
      </c>
      <c r="J17" s="295">
        <f t="shared" si="6"/>
        <v>11</v>
      </c>
      <c r="K17" s="319"/>
      <c r="L17" s="319"/>
      <c r="M17" s="320">
        <f>44*0.25</f>
        <v>11</v>
      </c>
      <c r="N17" s="628">
        <v>30</v>
      </c>
      <c r="O17" s="629">
        <f t="shared" si="5"/>
        <v>79</v>
      </c>
      <c r="P17" s="309">
        <v>4</v>
      </c>
      <c r="Q17" s="306">
        <v>4</v>
      </c>
      <c r="R17" s="306">
        <v>3</v>
      </c>
      <c r="S17" s="303"/>
      <c r="T17" s="303"/>
      <c r="U17" s="304"/>
      <c r="V17" s="65">
        <f t="shared" si="2"/>
        <v>0.36666666666666664</v>
      </c>
      <c r="W17" s="65"/>
      <c r="X17" s="626">
        <f t="shared" si="3"/>
        <v>0.25</v>
      </c>
      <c r="Y17" s="627">
        <f t="shared" si="4"/>
        <v>11</v>
      </c>
      <c r="Z17" s="74"/>
      <c r="AA17" s="184">
        <v>1</v>
      </c>
      <c r="AB17" s="184">
        <v>2</v>
      </c>
      <c r="AC17" s="184">
        <v>1</v>
      </c>
      <c r="AD17" s="184"/>
      <c r="AE17" s="184"/>
      <c r="AF17" s="184"/>
    </row>
    <row r="18" spans="1:32" s="186" customFormat="1" ht="18" customHeight="1" x14ac:dyDescent="0.3">
      <c r="A18" s="292" t="s">
        <v>85</v>
      </c>
      <c r="B18" s="305" t="s">
        <v>117</v>
      </c>
      <c r="C18" s="306">
        <v>6</v>
      </c>
      <c r="D18" s="306">
        <v>4.5</v>
      </c>
      <c r="E18" s="306"/>
      <c r="F18" s="303"/>
      <c r="G18" s="307">
        <v>6</v>
      </c>
      <c r="H18" s="313">
        <f t="shared" si="1"/>
        <v>180</v>
      </c>
      <c r="I18" s="308">
        <v>88</v>
      </c>
      <c r="J18" s="295">
        <f t="shared" si="6"/>
        <v>22</v>
      </c>
      <c r="K18" s="319"/>
      <c r="L18" s="319"/>
      <c r="M18" s="320">
        <f>88*0.25</f>
        <v>22</v>
      </c>
      <c r="N18" s="628">
        <v>30</v>
      </c>
      <c r="O18" s="629">
        <f t="shared" si="5"/>
        <v>128</v>
      </c>
      <c r="P18" s="309"/>
      <c r="Q18" s="306"/>
      <c r="R18" s="306"/>
      <c r="S18" s="303">
        <v>7</v>
      </c>
      <c r="T18" s="303">
        <v>7</v>
      </c>
      <c r="U18" s="304">
        <v>8</v>
      </c>
      <c r="V18" s="65">
        <f t="shared" si="2"/>
        <v>0.48888888888888887</v>
      </c>
      <c r="W18" s="65"/>
      <c r="X18" s="626">
        <f t="shared" si="3"/>
        <v>0.25</v>
      </c>
      <c r="Y18" s="627">
        <f t="shared" si="4"/>
        <v>22</v>
      </c>
      <c r="Z18" s="74"/>
      <c r="AA18" s="184"/>
      <c r="AB18" s="184"/>
      <c r="AC18" s="184"/>
      <c r="AD18" s="184">
        <v>2</v>
      </c>
      <c r="AE18" s="184">
        <v>2</v>
      </c>
      <c r="AF18" s="184">
        <v>2</v>
      </c>
    </row>
    <row r="19" spans="1:32" s="186" customFormat="1" x14ac:dyDescent="0.3">
      <c r="A19" s="292" t="s">
        <v>86</v>
      </c>
      <c r="B19" s="305" t="s">
        <v>87</v>
      </c>
      <c r="C19" s="306"/>
      <c r="D19" s="306">
        <v>5</v>
      </c>
      <c r="E19" s="306"/>
      <c r="F19" s="303"/>
      <c r="G19" s="307">
        <v>3</v>
      </c>
      <c r="H19" s="313">
        <f t="shared" si="1"/>
        <v>90</v>
      </c>
      <c r="I19" s="308">
        <v>30</v>
      </c>
      <c r="J19" s="295">
        <f t="shared" si="6"/>
        <v>7.5</v>
      </c>
      <c r="K19" s="319">
        <f>16*0.25</f>
        <v>4</v>
      </c>
      <c r="L19" s="319"/>
      <c r="M19" s="320">
        <f>14*0.25</f>
        <v>3.5</v>
      </c>
      <c r="N19" s="630"/>
      <c r="O19" s="629">
        <f t="shared" si="5"/>
        <v>82.5</v>
      </c>
      <c r="P19" s="309"/>
      <c r="Q19" s="306"/>
      <c r="R19" s="306"/>
      <c r="S19" s="303"/>
      <c r="T19" s="303">
        <v>8</v>
      </c>
      <c r="U19" s="304"/>
      <c r="V19" s="65">
        <f t="shared" si="2"/>
        <v>0.33333333333333331</v>
      </c>
      <c r="W19" s="65"/>
      <c r="X19" s="626">
        <f t="shared" si="3"/>
        <v>0.25</v>
      </c>
      <c r="Y19" s="627">
        <f t="shared" si="4"/>
        <v>7.5</v>
      </c>
      <c r="Z19" s="74"/>
      <c r="AA19" s="184"/>
      <c r="AB19" s="184"/>
      <c r="AC19" s="184"/>
      <c r="AD19" s="184"/>
      <c r="AE19" s="184">
        <v>3</v>
      </c>
      <c r="AF19" s="184"/>
    </row>
    <row r="20" spans="1:32" s="186" customFormat="1" ht="21.75" customHeight="1" x14ac:dyDescent="0.3">
      <c r="A20" s="292" t="s">
        <v>88</v>
      </c>
      <c r="B20" s="305" t="s">
        <v>162</v>
      </c>
      <c r="C20" s="306"/>
      <c r="D20" s="306">
        <v>6</v>
      </c>
      <c r="E20" s="306"/>
      <c r="F20" s="303"/>
      <c r="G20" s="307">
        <v>3</v>
      </c>
      <c r="H20" s="313">
        <f t="shared" si="1"/>
        <v>90</v>
      </c>
      <c r="I20" s="308">
        <v>30</v>
      </c>
      <c r="J20" s="295">
        <f t="shared" si="6"/>
        <v>7.5</v>
      </c>
      <c r="K20" s="319">
        <f>16*0.25</f>
        <v>4</v>
      </c>
      <c r="L20" s="319"/>
      <c r="M20" s="320">
        <f>14*0.25</f>
        <v>3.5</v>
      </c>
      <c r="N20" s="630"/>
      <c r="O20" s="629">
        <f t="shared" si="5"/>
        <v>82.5</v>
      </c>
      <c r="P20" s="309"/>
      <c r="Q20" s="306"/>
      <c r="R20" s="306"/>
      <c r="S20" s="303"/>
      <c r="T20" s="303"/>
      <c r="U20" s="304">
        <v>8</v>
      </c>
      <c r="V20" s="65">
        <f t="shared" si="2"/>
        <v>0.33333333333333331</v>
      </c>
      <c r="W20" s="65"/>
      <c r="X20" s="626">
        <f t="shared" si="3"/>
        <v>0.25</v>
      </c>
      <c r="Y20" s="627">
        <f t="shared" si="4"/>
        <v>7.5</v>
      </c>
      <c r="Z20" s="74"/>
      <c r="AA20" s="184"/>
      <c r="AB20" s="184"/>
      <c r="AC20" s="184"/>
      <c r="AD20" s="184"/>
      <c r="AE20" s="184"/>
      <c r="AF20" s="184">
        <v>3</v>
      </c>
    </row>
    <row r="21" spans="1:32" s="192" customFormat="1" ht="30" customHeight="1" x14ac:dyDescent="0.3">
      <c r="A21" s="292" t="s">
        <v>90</v>
      </c>
      <c r="B21" s="312" t="s">
        <v>91</v>
      </c>
      <c r="C21" s="187"/>
      <c r="D21" s="187">
        <v>3</v>
      </c>
      <c r="E21" s="187"/>
      <c r="F21" s="188"/>
      <c r="G21" s="189">
        <v>3</v>
      </c>
      <c r="H21" s="314">
        <f t="shared" si="1"/>
        <v>90</v>
      </c>
      <c r="I21" s="190">
        <v>30</v>
      </c>
      <c r="J21" s="295">
        <f t="shared" si="6"/>
        <v>8</v>
      </c>
      <c r="K21" s="324">
        <f>16*0.25</f>
        <v>4</v>
      </c>
      <c r="L21" s="322"/>
      <c r="M21" s="321">
        <f>ROUND(14*0.25,0)</f>
        <v>4</v>
      </c>
      <c r="N21" s="385"/>
      <c r="O21" s="629">
        <f t="shared" si="5"/>
        <v>82</v>
      </c>
      <c r="P21" s="188"/>
      <c r="Q21" s="187"/>
      <c r="R21" s="187">
        <v>8</v>
      </c>
      <c r="S21" s="188"/>
      <c r="T21" s="187"/>
      <c r="U21" s="191"/>
      <c r="V21" s="65">
        <f t="shared" si="2"/>
        <v>0.33333333333333331</v>
      </c>
      <c r="W21" s="65"/>
      <c r="X21" s="626">
        <f t="shared" si="3"/>
        <v>0.26666666666666666</v>
      </c>
      <c r="Y21" s="627">
        <f t="shared" si="4"/>
        <v>7.5</v>
      </c>
      <c r="Z21" s="74"/>
      <c r="AA21" s="184"/>
      <c r="AB21" s="184"/>
      <c r="AC21" s="184">
        <v>3</v>
      </c>
      <c r="AD21" s="184"/>
      <c r="AE21" s="184"/>
      <c r="AF21" s="184"/>
    </row>
    <row r="22" spans="1:32" s="192" customFormat="1" ht="21" customHeight="1" thickBot="1" x14ac:dyDescent="0.35">
      <c r="A22" s="292" t="s">
        <v>128</v>
      </c>
      <c r="B22" s="312" t="s">
        <v>157</v>
      </c>
      <c r="C22" s="187"/>
      <c r="D22" s="187">
        <v>4</v>
      </c>
      <c r="E22" s="187"/>
      <c r="F22" s="188"/>
      <c r="G22" s="189">
        <v>5</v>
      </c>
      <c r="H22" s="314">
        <f t="shared" si="1"/>
        <v>150</v>
      </c>
      <c r="I22" s="631">
        <v>60</v>
      </c>
      <c r="J22" s="295">
        <f t="shared" si="6"/>
        <v>60</v>
      </c>
      <c r="K22" s="632">
        <v>60</v>
      </c>
      <c r="L22" s="322"/>
      <c r="M22" s="408" t="s">
        <v>230</v>
      </c>
      <c r="N22" s="633"/>
      <c r="O22" s="634">
        <f t="shared" si="5"/>
        <v>90</v>
      </c>
      <c r="P22" s="188"/>
      <c r="Q22" s="187"/>
      <c r="R22" s="187"/>
      <c r="S22" s="188">
        <v>60</v>
      </c>
      <c r="T22" s="187"/>
      <c r="U22" s="191"/>
      <c r="V22" s="65">
        <f t="shared" si="2"/>
        <v>0.4</v>
      </c>
      <c r="W22" s="65"/>
      <c r="X22" s="626">
        <f t="shared" si="3"/>
        <v>1</v>
      </c>
      <c r="Y22" s="627">
        <f t="shared" si="4"/>
        <v>15</v>
      </c>
      <c r="Z22" s="74"/>
      <c r="AA22" s="184"/>
      <c r="AB22" s="184"/>
      <c r="AC22" s="184"/>
      <c r="AD22" s="184">
        <v>5</v>
      </c>
      <c r="AE22" s="184"/>
      <c r="AF22" s="184"/>
    </row>
    <row r="23" spans="1:32" s="186" customFormat="1" ht="21" customHeight="1" thickBot="1" x14ac:dyDescent="0.35">
      <c r="A23" s="520" t="s">
        <v>215</v>
      </c>
      <c r="B23" s="521"/>
      <c r="C23" s="425">
        <v>4</v>
      </c>
      <c r="D23" s="425">
        <v>13</v>
      </c>
      <c r="E23" s="425"/>
      <c r="F23" s="426"/>
      <c r="G23" s="635">
        <f>SUM(G11:G22)</f>
        <v>46</v>
      </c>
      <c r="H23" s="636">
        <f t="shared" ref="H23:T23" si="7">SUM(H11:H22)</f>
        <v>1380</v>
      </c>
      <c r="I23" s="637">
        <f t="shared" si="7"/>
        <v>518</v>
      </c>
      <c r="J23" s="637">
        <f t="shared" si="7"/>
        <v>175.5</v>
      </c>
      <c r="K23" s="637">
        <f t="shared" si="7"/>
        <v>99</v>
      </c>
      <c r="L23" s="637">
        <f t="shared" si="7"/>
        <v>0</v>
      </c>
      <c r="M23" s="224">
        <f t="shared" si="7"/>
        <v>76.5</v>
      </c>
      <c r="N23" s="638">
        <f t="shared" si="7"/>
        <v>120</v>
      </c>
      <c r="O23" s="267">
        <f t="shared" si="7"/>
        <v>1084.5</v>
      </c>
      <c r="P23" s="636">
        <f t="shared" si="7"/>
        <v>31</v>
      </c>
      <c r="Q23" s="637">
        <f t="shared" si="7"/>
        <v>38</v>
      </c>
      <c r="R23" s="637">
        <f t="shared" si="7"/>
        <v>11</v>
      </c>
      <c r="S23" s="637">
        <f t="shared" si="7"/>
        <v>67</v>
      </c>
      <c r="T23" s="637">
        <f t="shared" si="7"/>
        <v>15</v>
      </c>
      <c r="U23" s="198">
        <f>SUM(U11:U22)</f>
        <v>16</v>
      </c>
      <c r="X23" s="626"/>
      <c r="Y23" s="627"/>
      <c r="Z23" s="199"/>
      <c r="AA23" s="184"/>
      <c r="AB23" s="184"/>
      <c r="AC23" s="184"/>
      <c r="AD23" s="184"/>
      <c r="AE23" s="184"/>
      <c r="AF23" s="184"/>
    </row>
    <row r="24" spans="1:32" s="33" customFormat="1" ht="20.25" customHeight="1" thickBot="1" x14ac:dyDescent="0.35">
      <c r="A24" s="522" t="s">
        <v>122</v>
      </c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4"/>
      <c r="X24" s="626"/>
      <c r="Y24" s="627"/>
      <c r="Z24" s="44"/>
      <c r="AA24" s="34"/>
      <c r="AB24" s="34"/>
      <c r="AC24" s="34"/>
      <c r="AD24" s="34"/>
      <c r="AE24" s="34"/>
      <c r="AF24" s="34"/>
    </row>
    <row r="25" spans="1:32" s="346" customFormat="1" ht="18.75" customHeight="1" thickBot="1" x14ac:dyDescent="0.35">
      <c r="A25" s="530" t="s">
        <v>216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2"/>
      <c r="P25" s="531"/>
      <c r="Q25" s="531"/>
      <c r="R25" s="531"/>
      <c r="S25" s="531"/>
      <c r="T25" s="531"/>
      <c r="U25" s="533"/>
      <c r="X25" s="626"/>
      <c r="Y25" s="627"/>
      <c r="Z25" s="73"/>
      <c r="AA25" s="349"/>
      <c r="AB25" s="349"/>
      <c r="AC25" s="349"/>
      <c r="AD25" s="349"/>
      <c r="AE25" s="351"/>
      <c r="AF25" s="351"/>
    </row>
    <row r="26" spans="1:32" s="192" customFormat="1" ht="18" customHeight="1" x14ac:dyDescent="0.3">
      <c r="A26" s="200" t="s">
        <v>68</v>
      </c>
      <c r="B26" s="201" t="s">
        <v>158</v>
      </c>
      <c r="C26" s="188"/>
      <c r="D26" s="187">
        <v>1</v>
      </c>
      <c r="E26" s="187"/>
      <c r="F26" s="188"/>
      <c r="G26" s="189">
        <v>4</v>
      </c>
      <c r="H26" s="314">
        <f t="shared" ref="H26:H47" si="8">G26*30</f>
        <v>120</v>
      </c>
      <c r="I26" s="190">
        <v>44</v>
      </c>
      <c r="J26" s="639">
        <f>SUM(K26:M26)</f>
        <v>12</v>
      </c>
      <c r="K26" s="321">
        <f>ROUND(30*0.25,0)</f>
        <v>8</v>
      </c>
      <c r="L26" s="322"/>
      <c r="M26" s="321">
        <f>ROUND(14*0.25,0)</f>
        <v>4</v>
      </c>
      <c r="N26" s="384"/>
      <c r="O26" s="389">
        <f>H26-J26-N26</f>
        <v>108</v>
      </c>
      <c r="P26" s="188">
        <v>8</v>
      </c>
      <c r="Q26" s="187"/>
      <c r="R26" s="187"/>
      <c r="S26" s="188"/>
      <c r="T26" s="187"/>
      <c r="U26" s="191"/>
      <c r="V26" s="65">
        <f t="shared" ref="V26:V42" si="9">I26/H26</f>
        <v>0.36666666666666664</v>
      </c>
      <c r="W26" s="65"/>
      <c r="X26" s="626">
        <f t="shared" ref="X26:X42" si="10">J26/I26</f>
        <v>0.27272727272727271</v>
      </c>
      <c r="Y26" s="627">
        <f t="shared" ref="Y26:Y42" si="11">I26*0.25</f>
        <v>11</v>
      </c>
      <c r="Z26" s="74"/>
      <c r="AA26" s="184">
        <v>4</v>
      </c>
      <c r="AB26" s="184"/>
      <c r="AC26" s="184"/>
      <c r="AD26" s="184"/>
      <c r="AE26" s="184"/>
      <c r="AF26" s="184"/>
    </row>
    <row r="27" spans="1:32" s="192" customFormat="1" ht="18" customHeight="1" x14ac:dyDescent="0.3">
      <c r="A27" s="200" t="s">
        <v>69</v>
      </c>
      <c r="B27" s="202" t="s">
        <v>148</v>
      </c>
      <c r="C27" s="235">
        <v>1</v>
      </c>
      <c r="D27" s="184"/>
      <c r="E27" s="184"/>
      <c r="F27" s="235"/>
      <c r="G27" s="196">
        <v>3</v>
      </c>
      <c r="H27" s="315">
        <f t="shared" si="8"/>
        <v>90</v>
      </c>
      <c r="I27" s="197">
        <v>44</v>
      </c>
      <c r="J27" s="197">
        <f t="shared" ref="J27:J47" si="12">SUM(K27:M27)</f>
        <v>12</v>
      </c>
      <c r="K27" s="323">
        <f>ROUND(30*0.25,0)</f>
        <v>8</v>
      </c>
      <c r="L27" s="324"/>
      <c r="M27" s="321">
        <f>ROUND(14*0.25,0)</f>
        <v>4</v>
      </c>
      <c r="N27" s="385">
        <v>30</v>
      </c>
      <c r="O27" s="390">
        <f t="shared" ref="O27:O47" si="13">H27-J27-N27</f>
        <v>48</v>
      </c>
      <c r="P27" s="235">
        <v>12</v>
      </c>
      <c r="Q27" s="184"/>
      <c r="R27" s="184"/>
      <c r="S27" s="235"/>
      <c r="T27" s="184"/>
      <c r="U27" s="185"/>
      <c r="V27" s="65">
        <f t="shared" si="9"/>
        <v>0.48888888888888887</v>
      </c>
      <c r="W27" s="65"/>
      <c r="X27" s="626">
        <f t="shared" si="10"/>
        <v>0.27272727272727271</v>
      </c>
      <c r="Y27" s="627">
        <f t="shared" si="11"/>
        <v>11</v>
      </c>
      <c r="Z27" s="74"/>
      <c r="AA27" s="184">
        <v>3</v>
      </c>
      <c r="AB27" s="184"/>
      <c r="AC27" s="184"/>
      <c r="AD27" s="184"/>
      <c r="AE27" s="184"/>
      <c r="AF27" s="184"/>
    </row>
    <row r="28" spans="1:32" s="192" customFormat="1" ht="18" customHeight="1" x14ac:dyDescent="0.3">
      <c r="A28" s="200" t="s">
        <v>70</v>
      </c>
      <c r="B28" s="201" t="s">
        <v>129</v>
      </c>
      <c r="C28" s="188"/>
      <c r="D28" s="187">
        <v>1</v>
      </c>
      <c r="E28" s="187"/>
      <c r="F28" s="188"/>
      <c r="G28" s="189">
        <v>5</v>
      </c>
      <c r="H28" s="314">
        <f t="shared" si="8"/>
        <v>150</v>
      </c>
      <c r="I28" s="190">
        <v>60</v>
      </c>
      <c r="J28" s="197">
        <f t="shared" si="12"/>
        <v>15</v>
      </c>
      <c r="K28" s="321"/>
      <c r="L28" s="322"/>
      <c r="M28" s="321">
        <f>ROUND(60*0.25,0)</f>
        <v>15</v>
      </c>
      <c r="N28" s="386"/>
      <c r="O28" s="390">
        <f t="shared" si="13"/>
        <v>135</v>
      </c>
      <c r="P28" s="188">
        <v>15</v>
      </c>
      <c r="Q28" s="187"/>
      <c r="R28" s="187"/>
      <c r="S28" s="188"/>
      <c r="T28" s="187"/>
      <c r="U28" s="191"/>
      <c r="V28" s="65">
        <f t="shared" si="9"/>
        <v>0.4</v>
      </c>
      <c r="W28" s="65"/>
      <c r="X28" s="626">
        <f t="shared" si="10"/>
        <v>0.25</v>
      </c>
      <c r="Y28" s="627">
        <f t="shared" si="11"/>
        <v>15</v>
      </c>
      <c r="Z28" s="74"/>
      <c r="AA28" s="184">
        <v>5</v>
      </c>
      <c r="AB28" s="184"/>
      <c r="AC28" s="184"/>
      <c r="AD28" s="184"/>
      <c r="AE28" s="184"/>
      <c r="AF28" s="184"/>
    </row>
    <row r="29" spans="1:32" s="192" customFormat="1" ht="18" customHeight="1" x14ac:dyDescent="0.3">
      <c r="A29" s="200" t="s">
        <v>71</v>
      </c>
      <c r="B29" s="201" t="s">
        <v>159</v>
      </c>
      <c r="C29" s="188">
        <v>1</v>
      </c>
      <c r="D29" s="187"/>
      <c r="E29" s="187"/>
      <c r="F29" s="188"/>
      <c r="G29" s="189">
        <v>4</v>
      </c>
      <c r="H29" s="315">
        <f t="shared" si="8"/>
        <v>120</v>
      </c>
      <c r="I29" s="197">
        <v>60</v>
      </c>
      <c r="J29" s="197">
        <f t="shared" si="12"/>
        <v>16</v>
      </c>
      <c r="K29" s="321">
        <f>ROUND(14*0.25,0)</f>
        <v>4</v>
      </c>
      <c r="L29" s="322"/>
      <c r="M29" s="321">
        <f>ROUND(46*0.25,0)</f>
        <v>12</v>
      </c>
      <c r="N29" s="386">
        <v>30</v>
      </c>
      <c r="O29" s="390">
        <f t="shared" si="13"/>
        <v>74</v>
      </c>
      <c r="P29" s="188">
        <v>16</v>
      </c>
      <c r="Q29" s="187"/>
      <c r="R29" s="187"/>
      <c r="S29" s="188"/>
      <c r="T29" s="187"/>
      <c r="U29" s="191"/>
      <c r="V29" s="65">
        <f t="shared" si="9"/>
        <v>0.5</v>
      </c>
      <c r="W29" s="65"/>
      <c r="X29" s="626">
        <f t="shared" si="10"/>
        <v>0.26666666666666666</v>
      </c>
      <c r="Y29" s="627">
        <f t="shared" si="11"/>
        <v>15</v>
      </c>
      <c r="Z29" s="74"/>
      <c r="AA29" s="184">
        <v>4</v>
      </c>
      <c r="AB29" s="184"/>
      <c r="AC29" s="184"/>
      <c r="AD29" s="184"/>
      <c r="AE29" s="184"/>
      <c r="AF29" s="184"/>
    </row>
    <row r="30" spans="1:32" s="192" customFormat="1" ht="18" customHeight="1" x14ac:dyDescent="0.3">
      <c r="A30" s="200" t="s">
        <v>72</v>
      </c>
      <c r="B30" s="202" t="s">
        <v>146</v>
      </c>
      <c r="C30" s="235">
        <v>2</v>
      </c>
      <c r="D30" s="184"/>
      <c r="E30" s="184"/>
      <c r="F30" s="235"/>
      <c r="G30" s="196">
        <v>6</v>
      </c>
      <c r="H30" s="315">
        <f t="shared" si="8"/>
        <v>180</v>
      </c>
      <c r="I30" s="197">
        <v>90</v>
      </c>
      <c r="J30" s="197">
        <f t="shared" si="12"/>
        <v>23</v>
      </c>
      <c r="K30" s="323">
        <f>ROUND(34*0.25,0)</f>
        <v>9</v>
      </c>
      <c r="L30" s="324"/>
      <c r="M30" s="323">
        <f>ROUND(56*0.25,0)</f>
        <v>14</v>
      </c>
      <c r="N30" s="385">
        <v>30</v>
      </c>
      <c r="O30" s="390">
        <f t="shared" si="13"/>
        <v>127</v>
      </c>
      <c r="P30" s="235"/>
      <c r="Q30" s="184">
        <v>23</v>
      </c>
      <c r="R30" s="184"/>
      <c r="S30" s="235"/>
      <c r="T30" s="184"/>
      <c r="U30" s="185"/>
      <c r="V30" s="65">
        <f t="shared" si="9"/>
        <v>0.5</v>
      </c>
      <c r="W30" s="65"/>
      <c r="X30" s="626">
        <f t="shared" si="10"/>
        <v>0.25555555555555554</v>
      </c>
      <c r="Y30" s="627">
        <f t="shared" si="11"/>
        <v>22.5</v>
      </c>
      <c r="Z30" s="74"/>
      <c r="AA30" s="184"/>
      <c r="AB30" s="184">
        <v>6</v>
      </c>
      <c r="AC30" s="184"/>
      <c r="AD30" s="184"/>
      <c r="AE30" s="184"/>
      <c r="AF30" s="184"/>
    </row>
    <row r="31" spans="1:32" s="192" customFormat="1" ht="18" customHeight="1" x14ac:dyDescent="0.3">
      <c r="A31" s="200" t="s">
        <v>73</v>
      </c>
      <c r="B31" s="202" t="s">
        <v>147</v>
      </c>
      <c r="C31" s="235">
        <v>2</v>
      </c>
      <c r="D31" s="184"/>
      <c r="E31" s="184"/>
      <c r="F31" s="235"/>
      <c r="G31" s="196">
        <v>5</v>
      </c>
      <c r="H31" s="315">
        <f t="shared" si="8"/>
        <v>150</v>
      </c>
      <c r="I31" s="197">
        <v>74</v>
      </c>
      <c r="J31" s="197">
        <f t="shared" si="12"/>
        <v>19</v>
      </c>
      <c r="K31" s="323">
        <f>20*0.25</f>
        <v>5</v>
      </c>
      <c r="L31" s="324"/>
      <c r="M31" s="323">
        <f>ROUND(54*0.25,0)</f>
        <v>14</v>
      </c>
      <c r="N31" s="386">
        <v>30</v>
      </c>
      <c r="O31" s="390">
        <f t="shared" si="13"/>
        <v>101</v>
      </c>
      <c r="P31" s="235"/>
      <c r="Q31" s="184">
        <v>19</v>
      </c>
      <c r="R31" s="184"/>
      <c r="S31" s="235"/>
      <c r="T31" s="184"/>
      <c r="U31" s="185"/>
      <c r="V31" s="65">
        <f t="shared" si="9"/>
        <v>0.49333333333333335</v>
      </c>
      <c r="W31" s="65"/>
      <c r="X31" s="626">
        <f t="shared" si="10"/>
        <v>0.25675675675675674</v>
      </c>
      <c r="Y31" s="627">
        <f t="shared" si="11"/>
        <v>18.5</v>
      </c>
      <c r="Z31" s="74"/>
      <c r="AA31" s="184"/>
      <c r="AB31" s="184">
        <v>5</v>
      </c>
      <c r="AC31" s="184"/>
      <c r="AD31" s="184"/>
      <c r="AE31" s="184"/>
      <c r="AF31" s="184"/>
    </row>
    <row r="32" spans="1:32" s="192" customFormat="1" ht="18" customHeight="1" x14ac:dyDescent="0.3">
      <c r="A32" s="200" t="s">
        <v>74</v>
      </c>
      <c r="B32" s="202" t="s">
        <v>150</v>
      </c>
      <c r="C32" s="235">
        <v>4</v>
      </c>
      <c r="D32" s="409">
        <v>2.2999999999999998</v>
      </c>
      <c r="E32" s="184"/>
      <c r="F32" s="235"/>
      <c r="G32" s="196">
        <v>10</v>
      </c>
      <c r="H32" s="315">
        <f t="shared" si="8"/>
        <v>300</v>
      </c>
      <c r="I32" s="197">
        <v>112</v>
      </c>
      <c r="J32" s="197">
        <f>ROUND(SUM(K32:M32),0)</f>
        <v>29</v>
      </c>
      <c r="K32" s="323">
        <f>42*0.25</f>
        <v>10.5</v>
      </c>
      <c r="L32" s="324"/>
      <c r="M32" s="323">
        <f>ROUND(70*0.25,0)</f>
        <v>18</v>
      </c>
      <c r="N32" s="386">
        <v>30</v>
      </c>
      <c r="O32" s="390">
        <f t="shared" si="13"/>
        <v>241</v>
      </c>
      <c r="P32" s="235"/>
      <c r="Q32" s="184">
        <v>1</v>
      </c>
      <c r="R32" s="184">
        <v>11</v>
      </c>
      <c r="S32" s="235">
        <v>17</v>
      </c>
      <c r="T32" s="184"/>
      <c r="U32" s="185"/>
      <c r="V32" s="65">
        <f t="shared" si="9"/>
        <v>0.37333333333333335</v>
      </c>
      <c r="W32" s="65"/>
      <c r="X32" s="626">
        <f t="shared" si="10"/>
        <v>0.25892857142857145</v>
      </c>
      <c r="Y32" s="627">
        <f t="shared" si="11"/>
        <v>28</v>
      </c>
      <c r="Z32" s="74"/>
      <c r="AA32" s="184"/>
      <c r="AB32" s="184">
        <v>1</v>
      </c>
      <c r="AC32" s="184">
        <v>6</v>
      </c>
      <c r="AD32" s="184">
        <v>3</v>
      </c>
      <c r="AE32" s="184"/>
      <c r="AF32" s="184"/>
    </row>
    <row r="33" spans="1:33" s="192" customFormat="1" ht="18" customHeight="1" x14ac:dyDescent="0.3">
      <c r="A33" s="200" t="s">
        <v>75</v>
      </c>
      <c r="B33" s="202" t="s">
        <v>149</v>
      </c>
      <c r="C33" s="235">
        <v>4</v>
      </c>
      <c r="D33" s="409">
        <v>2.2999999999999998</v>
      </c>
      <c r="E33" s="184"/>
      <c r="F33" s="235"/>
      <c r="G33" s="196">
        <v>10</v>
      </c>
      <c r="H33" s="315">
        <f t="shared" si="8"/>
        <v>300</v>
      </c>
      <c r="I33" s="197">
        <v>112</v>
      </c>
      <c r="J33" s="197">
        <f>ROUND(SUM(K33:M33),0)</f>
        <v>29</v>
      </c>
      <c r="K33" s="323">
        <f>42*0.25</f>
        <v>10.5</v>
      </c>
      <c r="L33" s="324"/>
      <c r="M33" s="323">
        <f>ROUND(70*0.25,0)</f>
        <v>18</v>
      </c>
      <c r="N33" s="385">
        <v>30</v>
      </c>
      <c r="O33" s="390">
        <f t="shared" si="13"/>
        <v>241</v>
      </c>
      <c r="P33" s="235"/>
      <c r="Q33" s="184">
        <v>1</v>
      </c>
      <c r="R33" s="184">
        <v>11</v>
      </c>
      <c r="S33" s="235">
        <v>17</v>
      </c>
      <c r="T33" s="184"/>
      <c r="U33" s="185"/>
      <c r="V33" s="65">
        <f t="shared" si="9"/>
        <v>0.37333333333333335</v>
      </c>
      <c r="W33" s="65"/>
      <c r="X33" s="626">
        <f t="shared" si="10"/>
        <v>0.25892857142857145</v>
      </c>
      <c r="Y33" s="627">
        <f t="shared" si="11"/>
        <v>28</v>
      </c>
      <c r="Z33" s="74"/>
      <c r="AA33" s="184"/>
      <c r="AB33" s="184">
        <v>1</v>
      </c>
      <c r="AC33" s="184">
        <v>6</v>
      </c>
      <c r="AD33" s="184">
        <v>3</v>
      </c>
      <c r="AE33" s="184"/>
      <c r="AF33" s="184"/>
    </row>
    <row r="34" spans="1:33" s="192" customFormat="1" ht="18" customHeight="1" x14ac:dyDescent="0.3">
      <c r="A34" s="200" t="s">
        <v>76</v>
      </c>
      <c r="B34" s="202" t="s">
        <v>130</v>
      </c>
      <c r="C34" s="235">
        <v>3</v>
      </c>
      <c r="D34" s="184"/>
      <c r="E34" s="184"/>
      <c r="F34" s="235"/>
      <c r="G34" s="196">
        <v>6</v>
      </c>
      <c r="H34" s="315">
        <f>G34*30</f>
        <v>180</v>
      </c>
      <c r="I34" s="197">
        <v>68</v>
      </c>
      <c r="J34" s="197">
        <f>SUM(K34:M34)</f>
        <v>18</v>
      </c>
      <c r="K34" s="323">
        <f>ROUND(34*0.25,0)</f>
        <v>9</v>
      </c>
      <c r="L34" s="324"/>
      <c r="M34" s="323">
        <f>ROUND(34*0.25,0)</f>
        <v>9</v>
      </c>
      <c r="N34" s="385">
        <v>30</v>
      </c>
      <c r="O34" s="390">
        <f t="shared" si="13"/>
        <v>132</v>
      </c>
      <c r="P34" s="235"/>
      <c r="Q34" s="184"/>
      <c r="R34" s="184">
        <v>18</v>
      </c>
      <c r="S34" s="184"/>
      <c r="T34" s="184"/>
      <c r="U34" s="185"/>
      <c r="V34" s="65">
        <f t="shared" si="9"/>
        <v>0.37777777777777777</v>
      </c>
      <c r="W34" s="65"/>
      <c r="X34" s="626">
        <f t="shared" si="10"/>
        <v>0.26470588235294118</v>
      </c>
      <c r="Y34" s="627">
        <f t="shared" si="11"/>
        <v>17</v>
      </c>
      <c r="Z34" s="74"/>
      <c r="AA34" s="184"/>
      <c r="AB34" s="184"/>
      <c r="AC34" s="184">
        <v>6</v>
      </c>
      <c r="AD34" s="184"/>
      <c r="AE34" s="184"/>
      <c r="AF34" s="184"/>
    </row>
    <row r="35" spans="1:33" s="192" customFormat="1" ht="18" customHeight="1" x14ac:dyDescent="0.3">
      <c r="A35" s="200" t="s">
        <v>77</v>
      </c>
      <c r="B35" s="202" t="s">
        <v>131</v>
      </c>
      <c r="C35" s="235"/>
      <c r="D35" s="184">
        <v>4</v>
      </c>
      <c r="E35" s="184"/>
      <c r="F35" s="235"/>
      <c r="G35" s="196">
        <v>5</v>
      </c>
      <c r="H35" s="315">
        <f t="shared" si="8"/>
        <v>150</v>
      </c>
      <c r="I35" s="197">
        <v>60</v>
      </c>
      <c r="J35" s="197">
        <f t="shared" si="12"/>
        <v>15</v>
      </c>
      <c r="K35" s="323"/>
      <c r="L35" s="324"/>
      <c r="M35" s="323">
        <f>60*0.25</f>
        <v>15</v>
      </c>
      <c r="N35" s="385"/>
      <c r="O35" s="390">
        <f t="shared" si="13"/>
        <v>135</v>
      </c>
      <c r="P35" s="235"/>
      <c r="Q35" s="184"/>
      <c r="R35" s="184"/>
      <c r="S35" s="235">
        <v>15</v>
      </c>
      <c r="T35" s="184"/>
      <c r="U35" s="185"/>
      <c r="V35" s="65">
        <f t="shared" si="9"/>
        <v>0.4</v>
      </c>
      <c r="W35" s="65"/>
      <c r="X35" s="626">
        <f t="shared" si="10"/>
        <v>0.25</v>
      </c>
      <c r="Y35" s="627">
        <f t="shared" si="11"/>
        <v>15</v>
      </c>
      <c r="Z35" s="74"/>
      <c r="AA35" s="184"/>
      <c r="AB35" s="184"/>
      <c r="AC35" s="184"/>
      <c r="AD35" s="184">
        <v>5</v>
      </c>
      <c r="AE35" s="184"/>
      <c r="AF35" s="184"/>
    </row>
    <row r="36" spans="1:33" s="192" customFormat="1" ht="18" customHeight="1" x14ac:dyDescent="0.3">
      <c r="A36" s="200" t="s">
        <v>78</v>
      </c>
      <c r="B36" s="202" t="s">
        <v>160</v>
      </c>
      <c r="C36" s="235">
        <v>4</v>
      </c>
      <c r="D36" s="184"/>
      <c r="E36" s="184"/>
      <c r="F36" s="235"/>
      <c r="G36" s="196">
        <v>4</v>
      </c>
      <c r="H36" s="315">
        <f>G36*30</f>
        <v>120</v>
      </c>
      <c r="I36" s="197">
        <v>52</v>
      </c>
      <c r="J36" s="197">
        <f t="shared" si="12"/>
        <v>14</v>
      </c>
      <c r="K36" s="323">
        <f>ROUND(34*0.25,0)</f>
        <v>9</v>
      </c>
      <c r="L36" s="324"/>
      <c r="M36" s="323">
        <f>ROUND(18*0.25,0)</f>
        <v>5</v>
      </c>
      <c r="N36" s="385">
        <v>30</v>
      </c>
      <c r="O36" s="390">
        <f t="shared" si="13"/>
        <v>76</v>
      </c>
      <c r="P36" s="235"/>
      <c r="Q36" s="184"/>
      <c r="R36" s="184"/>
      <c r="S36" s="235">
        <v>14</v>
      </c>
      <c r="T36" s="184"/>
      <c r="U36" s="185"/>
      <c r="V36" s="65">
        <f t="shared" si="9"/>
        <v>0.43333333333333335</v>
      </c>
      <c r="W36" s="65"/>
      <c r="X36" s="626">
        <f t="shared" si="10"/>
        <v>0.26923076923076922</v>
      </c>
      <c r="Y36" s="627">
        <f t="shared" si="11"/>
        <v>13</v>
      </c>
      <c r="Z36" s="74"/>
      <c r="AA36" s="184"/>
      <c r="AB36" s="184"/>
      <c r="AC36" s="184"/>
      <c r="AD36" s="184">
        <v>4</v>
      </c>
      <c r="AE36" s="184"/>
      <c r="AF36" s="184"/>
    </row>
    <row r="37" spans="1:33" s="192" customFormat="1" ht="33" customHeight="1" x14ac:dyDescent="0.3">
      <c r="A37" s="200" t="s">
        <v>123</v>
      </c>
      <c r="B37" s="202" t="s">
        <v>210</v>
      </c>
      <c r="C37" s="184">
        <v>6</v>
      </c>
      <c r="D37" s="184">
        <v>5</v>
      </c>
      <c r="E37" s="184"/>
      <c r="F37" s="235"/>
      <c r="G37" s="196">
        <v>4</v>
      </c>
      <c r="H37" s="315">
        <f>G37*30</f>
        <v>120</v>
      </c>
      <c r="I37" s="197">
        <v>46</v>
      </c>
      <c r="J37" s="197">
        <f t="shared" si="12"/>
        <v>12</v>
      </c>
      <c r="K37" s="323">
        <f>16*0.25</f>
        <v>4</v>
      </c>
      <c r="L37" s="324"/>
      <c r="M37" s="323">
        <f>ROUND(30*0.25,0)</f>
        <v>8</v>
      </c>
      <c r="N37" s="385">
        <v>30</v>
      </c>
      <c r="O37" s="390">
        <f t="shared" si="13"/>
        <v>78</v>
      </c>
      <c r="P37" s="235"/>
      <c r="Q37" s="184"/>
      <c r="R37" s="184"/>
      <c r="S37" s="184"/>
      <c r="T37" s="184">
        <v>4</v>
      </c>
      <c r="U37" s="185">
        <v>8</v>
      </c>
      <c r="V37" s="65">
        <f t="shared" si="9"/>
        <v>0.38333333333333336</v>
      </c>
      <c r="W37" s="65"/>
      <c r="X37" s="626">
        <f t="shared" si="10"/>
        <v>0.2608695652173913</v>
      </c>
      <c r="Y37" s="627">
        <f t="shared" si="11"/>
        <v>11.5</v>
      </c>
      <c r="Z37" s="74"/>
      <c r="AA37" s="184"/>
      <c r="AB37" s="184"/>
      <c r="AC37" s="184"/>
      <c r="AD37" s="184"/>
      <c r="AE37" s="184">
        <v>3</v>
      </c>
      <c r="AF37" s="184">
        <v>1</v>
      </c>
    </row>
    <row r="38" spans="1:33" s="192" customFormat="1" ht="18" customHeight="1" x14ac:dyDescent="0.3">
      <c r="A38" s="200" t="s">
        <v>124</v>
      </c>
      <c r="B38" s="202" t="s">
        <v>134</v>
      </c>
      <c r="C38" s="235">
        <v>6</v>
      </c>
      <c r="D38" s="184">
        <v>5</v>
      </c>
      <c r="E38" s="184"/>
      <c r="F38" s="235"/>
      <c r="G38" s="196">
        <v>4</v>
      </c>
      <c r="H38" s="315">
        <f>G38*30</f>
        <v>120</v>
      </c>
      <c r="I38" s="197">
        <v>46</v>
      </c>
      <c r="J38" s="197">
        <f t="shared" si="12"/>
        <v>12</v>
      </c>
      <c r="K38" s="323">
        <f>16*0.25</f>
        <v>4</v>
      </c>
      <c r="L38" s="324"/>
      <c r="M38" s="323">
        <f>ROUND(30*0.25,0)</f>
        <v>8</v>
      </c>
      <c r="N38" s="385">
        <v>30</v>
      </c>
      <c r="O38" s="390">
        <f t="shared" si="13"/>
        <v>78</v>
      </c>
      <c r="P38" s="235"/>
      <c r="Q38" s="184"/>
      <c r="S38" s="184"/>
      <c r="T38" s="184">
        <v>4</v>
      </c>
      <c r="U38" s="185">
        <v>8</v>
      </c>
      <c r="V38" s="65">
        <f t="shared" si="9"/>
        <v>0.38333333333333336</v>
      </c>
      <c r="W38" s="65"/>
      <c r="X38" s="626">
        <f t="shared" si="10"/>
        <v>0.2608695652173913</v>
      </c>
      <c r="Y38" s="627">
        <f t="shared" si="11"/>
        <v>11.5</v>
      </c>
      <c r="Z38" s="74"/>
      <c r="AA38" s="184"/>
      <c r="AB38" s="184"/>
      <c r="AC38" s="184"/>
      <c r="AD38" s="184"/>
      <c r="AE38" s="184">
        <v>3</v>
      </c>
      <c r="AF38" s="184">
        <v>1</v>
      </c>
    </row>
    <row r="39" spans="1:33" s="192" customFormat="1" ht="18" customHeight="1" x14ac:dyDescent="0.3">
      <c r="A39" s="200" t="s">
        <v>132</v>
      </c>
      <c r="B39" s="194" t="s">
        <v>213</v>
      </c>
      <c r="C39" s="235"/>
      <c r="D39" s="184">
        <v>6</v>
      </c>
      <c r="E39" s="184"/>
      <c r="F39" s="235"/>
      <c r="G39" s="196">
        <v>6</v>
      </c>
      <c r="H39" s="315">
        <f t="shared" si="8"/>
        <v>180</v>
      </c>
      <c r="I39" s="197">
        <v>84</v>
      </c>
      <c r="J39" s="197">
        <f t="shared" si="12"/>
        <v>22</v>
      </c>
      <c r="K39" s="323">
        <f>ROUND(30*0.25,0)</f>
        <v>8</v>
      </c>
      <c r="L39" s="324"/>
      <c r="M39" s="323">
        <f>54*0.25+0.5</f>
        <v>14</v>
      </c>
      <c r="N39" s="385"/>
      <c r="O39" s="390">
        <f t="shared" si="13"/>
        <v>158</v>
      </c>
      <c r="P39" s="235"/>
      <c r="Q39" s="184"/>
      <c r="R39" s="184"/>
      <c r="S39" s="235"/>
      <c r="T39" s="184">
        <v>8</v>
      </c>
      <c r="U39" s="185">
        <v>14</v>
      </c>
      <c r="V39" s="65">
        <f t="shared" si="9"/>
        <v>0.46666666666666667</v>
      </c>
      <c r="W39" s="65"/>
      <c r="X39" s="626">
        <f t="shared" si="10"/>
        <v>0.26190476190476192</v>
      </c>
      <c r="Y39" s="627">
        <f t="shared" si="11"/>
        <v>21</v>
      </c>
      <c r="Z39" s="74"/>
      <c r="AA39" s="184"/>
      <c r="AB39" s="184"/>
      <c r="AC39" s="184"/>
      <c r="AD39" s="184"/>
      <c r="AE39" s="184">
        <v>4</v>
      </c>
      <c r="AF39" s="184">
        <v>2</v>
      </c>
    </row>
    <row r="40" spans="1:33" s="205" customFormat="1" ht="19.5" customHeight="1" x14ac:dyDescent="0.3">
      <c r="A40" s="207" t="s">
        <v>135</v>
      </c>
      <c r="B40" s="202" t="s">
        <v>209</v>
      </c>
      <c r="C40" s="245"/>
      <c r="D40" s="184">
        <v>5.6</v>
      </c>
      <c r="E40" s="184"/>
      <c r="F40" s="235"/>
      <c r="G40" s="196">
        <v>4</v>
      </c>
      <c r="H40" s="315">
        <f>G40*30</f>
        <v>120</v>
      </c>
      <c r="I40" s="197">
        <v>40</v>
      </c>
      <c r="J40" s="197">
        <f t="shared" si="12"/>
        <v>10</v>
      </c>
      <c r="K40" s="323">
        <f>14*0.25+0.5</f>
        <v>4</v>
      </c>
      <c r="L40" s="324"/>
      <c r="M40" s="323">
        <f>26*0.25-0.5</f>
        <v>6</v>
      </c>
      <c r="N40" s="385"/>
      <c r="O40" s="390">
        <f t="shared" si="13"/>
        <v>110</v>
      </c>
      <c r="P40" s="235"/>
      <c r="Q40" s="184"/>
      <c r="R40" s="184"/>
      <c r="S40" s="235"/>
      <c r="T40" s="184">
        <v>4</v>
      </c>
      <c r="U40" s="185">
        <v>8</v>
      </c>
      <c r="V40" s="65">
        <f t="shared" si="9"/>
        <v>0.33333333333333331</v>
      </c>
      <c r="W40" s="65"/>
      <c r="X40" s="626">
        <f t="shared" si="10"/>
        <v>0.25</v>
      </c>
      <c r="Y40" s="627">
        <f t="shared" si="11"/>
        <v>10</v>
      </c>
      <c r="Z40" s="74"/>
      <c r="AA40" s="184"/>
      <c r="AB40" s="184"/>
      <c r="AC40" s="184"/>
      <c r="AD40" s="184"/>
      <c r="AE40" s="184">
        <v>3</v>
      </c>
      <c r="AF40" s="184">
        <v>1</v>
      </c>
      <c r="AG40" s="192"/>
    </row>
    <row r="41" spans="1:33" s="192" customFormat="1" ht="33" customHeight="1" x14ac:dyDescent="0.3">
      <c r="A41" s="200" t="s">
        <v>136</v>
      </c>
      <c r="B41" s="203" t="s">
        <v>151</v>
      </c>
      <c r="C41" s="188">
        <v>5</v>
      </c>
      <c r="D41" s="187"/>
      <c r="E41" s="187"/>
      <c r="F41" s="188"/>
      <c r="G41" s="189">
        <v>3</v>
      </c>
      <c r="H41" s="314">
        <f>G41*30</f>
        <v>90</v>
      </c>
      <c r="I41" s="190">
        <v>30</v>
      </c>
      <c r="J41" s="197">
        <f t="shared" si="12"/>
        <v>8</v>
      </c>
      <c r="K41" s="321">
        <f>16*0.25</f>
        <v>4</v>
      </c>
      <c r="L41" s="322"/>
      <c r="M41" s="321">
        <f>ROUND(14*0.25,0)</f>
        <v>4</v>
      </c>
      <c r="N41" s="386">
        <v>30</v>
      </c>
      <c r="O41" s="390">
        <f t="shared" si="13"/>
        <v>52</v>
      </c>
      <c r="P41" s="188"/>
      <c r="Q41" s="187"/>
      <c r="R41" s="187"/>
      <c r="S41" s="188"/>
      <c r="T41" s="187">
        <v>8</v>
      </c>
      <c r="U41" s="191"/>
      <c r="V41" s="65">
        <f t="shared" si="9"/>
        <v>0.33333333333333331</v>
      </c>
      <c r="W41" s="65"/>
      <c r="X41" s="626">
        <f t="shared" si="10"/>
        <v>0.26666666666666666</v>
      </c>
      <c r="Y41" s="627">
        <f t="shared" si="11"/>
        <v>7.5</v>
      </c>
      <c r="Z41" s="74"/>
      <c r="AA41" s="184"/>
      <c r="AB41" s="184"/>
      <c r="AC41" s="184"/>
      <c r="AD41" s="184"/>
      <c r="AE41" s="184">
        <v>3</v>
      </c>
      <c r="AF41" s="184"/>
    </row>
    <row r="42" spans="1:33" s="205" customFormat="1" ht="16.2" thickBot="1" x14ac:dyDescent="0.35">
      <c r="A42" s="392" t="s">
        <v>161</v>
      </c>
      <c r="B42" s="252" t="s">
        <v>208</v>
      </c>
      <c r="C42" s="244"/>
      <c r="D42" s="236">
        <v>6</v>
      </c>
      <c r="E42" s="236"/>
      <c r="F42" s="237"/>
      <c r="G42" s="238">
        <v>3</v>
      </c>
      <c r="H42" s="316">
        <f t="shared" si="8"/>
        <v>90</v>
      </c>
      <c r="I42" s="239">
        <v>30</v>
      </c>
      <c r="J42" s="239">
        <f t="shared" si="12"/>
        <v>8</v>
      </c>
      <c r="K42" s="325">
        <f>16*0.25</f>
        <v>4</v>
      </c>
      <c r="L42" s="326"/>
      <c r="M42" s="325">
        <f>ROUND(14*0.25,0)</f>
        <v>4</v>
      </c>
      <c r="N42" s="387"/>
      <c r="O42" s="393">
        <f t="shared" si="13"/>
        <v>82</v>
      </c>
      <c r="P42" s="237"/>
      <c r="Q42" s="236"/>
      <c r="R42" s="236"/>
      <c r="S42" s="237"/>
      <c r="T42" s="236"/>
      <c r="U42" s="240">
        <v>8</v>
      </c>
      <c r="V42" s="65">
        <f t="shared" si="9"/>
        <v>0.33333333333333331</v>
      </c>
      <c r="W42" s="65"/>
      <c r="X42" s="626">
        <f t="shared" si="10"/>
        <v>0.26666666666666666</v>
      </c>
      <c r="Y42" s="627">
        <f t="shared" si="11"/>
        <v>7.5</v>
      </c>
      <c r="Z42" s="74"/>
      <c r="AA42" s="184"/>
      <c r="AB42" s="184"/>
      <c r="AC42" s="184"/>
      <c r="AD42" s="184"/>
      <c r="AE42" s="184"/>
      <c r="AF42" s="184">
        <v>3</v>
      </c>
    </row>
    <row r="43" spans="1:33" s="205" customFormat="1" ht="31.8" thickBot="1" x14ac:dyDescent="0.35">
      <c r="A43" s="395" t="s">
        <v>225</v>
      </c>
      <c r="B43" s="396" t="s">
        <v>224</v>
      </c>
      <c r="C43" s="397"/>
      <c r="D43" s="398"/>
      <c r="E43" s="398">
        <v>5</v>
      </c>
      <c r="F43" s="399"/>
      <c r="G43" s="400">
        <v>1</v>
      </c>
      <c r="H43" s="401">
        <f t="shared" si="8"/>
        <v>30</v>
      </c>
      <c r="I43" s="425"/>
      <c r="J43" s="425"/>
      <c r="K43" s="402"/>
      <c r="L43" s="403"/>
      <c r="M43" s="402"/>
      <c r="N43" s="405"/>
      <c r="O43" s="406">
        <f t="shared" si="13"/>
        <v>30</v>
      </c>
      <c r="P43" s="399"/>
      <c r="Q43" s="398"/>
      <c r="R43" s="398"/>
      <c r="S43" s="399"/>
      <c r="T43" s="398"/>
      <c r="U43" s="407"/>
      <c r="V43" s="65"/>
      <c r="W43" s="65"/>
      <c r="X43" s="626"/>
      <c r="Y43" s="627"/>
      <c r="Z43" s="74"/>
      <c r="AA43" s="184"/>
      <c r="AB43" s="184"/>
      <c r="AC43" s="184"/>
      <c r="AD43" s="184"/>
      <c r="AE43" s="184">
        <v>1</v>
      </c>
      <c r="AF43" s="184"/>
    </row>
    <row r="44" spans="1:33" s="192" customFormat="1" x14ac:dyDescent="0.3">
      <c r="A44" s="200" t="s">
        <v>79</v>
      </c>
      <c r="B44" s="201" t="s">
        <v>139</v>
      </c>
      <c r="C44" s="188"/>
      <c r="D44" s="187">
        <v>2</v>
      </c>
      <c r="E44" s="187"/>
      <c r="F44" s="188"/>
      <c r="G44" s="189">
        <v>6</v>
      </c>
      <c r="H44" s="314">
        <f t="shared" si="8"/>
        <v>180</v>
      </c>
      <c r="I44" s="187"/>
      <c r="J44" s="190">
        <f t="shared" si="12"/>
        <v>0</v>
      </c>
      <c r="K44" s="321"/>
      <c r="L44" s="322"/>
      <c r="M44" s="321"/>
      <c r="N44" s="386"/>
      <c r="O44" s="394">
        <f t="shared" si="13"/>
        <v>180</v>
      </c>
      <c r="P44" s="188"/>
      <c r="Q44" s="187"/>
      <c r="R44" s="187"/>
      <c r="S44" s="188"/>
      <c r="T44" s="187"/>
      <c r="U44" s="191"/>
      <c r="X44" s="626"/>
      <c r="Y44" s="627"/>
      <c r="Z44" s="206"/>
      <c r="AA44" s="184">
        <v>3</v>
      </c>
      <c r="AB44" s="184">
        <v>3</v>
      </c>
      <c r="AC44" s="184"/>
      <c r="AD44" s="184"/>
      <c r="AE44" s="184"/>
      <c r="AF44" s="184"/>
    </row>
    <row r="45" spans="1:33" s="192" customFormat="1" x14ac:dyDescent="0.3">
      <c r="A45" s="207" t="s">
        <v>80</v>
      </c>
      <c r="B45" s="194" t="s">
        <v>125</v>
      </c>
      <c r="C45" s="235"/>
      <c r="D45" s="184">
        <v>4</v>
      </c>
      <c r="E45" s="184"/>
      <c r="F45" s="235"/>
      <c r="G45" s="196">
        <v>6</v>
      </c>
      <c r="H45" s="315">
        <f t="shared" si="8"/>
        <v>180</v>
      </c>
      <c r="I45" s="184"/>
      <c r="J45" s="197">
        <f t="shared" si="12"/>
        <v>0</v>
      </c>
      <c r="K45" s="323"/>
      <c r="L45" s="324"/>
      <c r="M45" s="323"/>
      <c r="N45" s="385"/>
      <c r="O45" s="390">
        <f t="shared" si="13"/>
        <v>180</v>
      </c>
      <c r="P45" s="188"/>
      <c r="Q45" s="187"/>
      <c r="R45" s="184"/>
      <c r="S45" s="235"/>
      <c r="T45" s="184"/>
      <c r="U45" s="185"/>
      <c r="X45" s="626"/>
      <c r="Y45" s="627"/>
      <c r="Z45" s="206"/>
      <c r="AA45" s="184"/>
      <c r="AB45" s="184"/>
      <c r="AC45" s="184">
        <v>3</v>
      </c>
      <c r="AD45" s="184">
        <v>3</v>
      </c>
      <c r="AE45" s="184"/>
      <c r="AF45" s="184"/>
    </row>
    <row r="46" spans="1:33" s="192" customFormat="1" x14ac:dyDescent="0.3">
      <c r="A46" s="207" t="s">
        <v>126</v>
      </c>
      <c r="B46" s="194" t="s">
        <v>246</v>
      </c>
      <c r="C46" s="235"/>
      <c r="D46" s="184">
        <v>6</v>
      </c>
      <c r="E46" s="184"/>
      <c r="F46" s="235"/>
      <c r="G46" s="196">
        <v>6</v>
      </c>
      <c r="H46" s="315">
        <f t="shared" si="8"/>
        <v>180</v>
      </c>
      <c r="I46" s="184"/>
      <c r="J46" s="197">
        <f t="shared" si="12"/>
        <v>0</v>
      </c>
      <c r="K46" s="323"/>
      <c r="L46" s="324"/>
      <c r="M46" s="323"/>
      <c r="N46" s="385"/>
      <c r="O46" s="390">
        <f t="shared" si="13"/>
        <v>180</v>
      </c>
      <c r="P46" s="235"/>
      <c r="Q46" s="184"/>
      <c r="R46" s="184"/>
      <c r="S46" s="235"/>
      <c r="T46" s="184"/>
      <c r="U46" s="185"/>
      <c r="X46" s="626"/>
      <c r="Y46" s="627"/>
      <c r="Z46" s="206"/>
      <c r="AA46" s="184"/>
      <c r="AB46" s="184"/>
      <c r="AC46" s="184"/>
      <c r="AD46" s="184"/>
      <c r="AE46" s="184">
        <v>3</v>
      </c>
      <c r="AF46" s="184">
        <v>3</v>
      </c>
    </row>
    <row r="47" spans="1:33" s="192" customFormat="1" ht="16.2" thickBot="1" x14ac:dyDescent="0.35">
      <c r="A47" s="208"/>
      <c r="B47" s="209" t="s">
        <v>137</v>
      </c>
      <c r="C47" s="210"/>
      <c r="D47" s="211"/>
      <c r="E47" s="211">
        <v>6</v>
      </c>
      <c r="F47" s="212"/>
      <c r="G47" s="213">
        <v>9</v>
      </c>
      <c r="H47" s="317">
        <f t="shared" si="8"/>
        <v>270</v>
      </c>
      <c r="I47" s="204"/>
      <c r="J47" s="211">
        <f t="shared" si="12"/>
        <v>0</v>
      </c>
      <c r="K47" s="327"/>
      <c r="L47" s="328"/>
      <c r="M47" s="327"/>
      <c r="N47" s="388"/>
      <c r="O47" s="391">
        <f t="shared" si="13"/>
        <v>270</v>
      </c>
      <c r="P47" s="212"/>
      <c r="Q47" s="204"/>
      <c r="R47" s="204"/>
      <c r="S47" s="212"/>
      <c r="T47" s="204"/>
      <c r="U47" s="214"/>
      <c r="X47" s="626"/>
      <c r="Y47" s="627"/>
      <c r="Z47" s="206"/>
      <c r="AA47" s="184"/>
      <c r="AB47" s="184"/>
      <c r="AC47" s="184"/>
      <c r="AD47" s="184"/>
      <c r="AE47" s="184"/>
      <c r="AF47" s="184">
        <v>9</v>
      </c>
    </row>
    <row r="48" spans="1:33" s="192" customFormat="1" ht="20.25" customHeight="1" thickBot="1" x14ac:dyDescent="0.35">
      <c r="A48" s="520" t="s">
        <v>218</v>
      </c>
      <c r="B48" s="521"/>
      <c r="C48" s="215">
        <v>11</v>
      </c>
      <c r="D48" s="427">
        <v>16</v>
      </c>
      <c r="E48" s="215">
        <v>2</v>
      </c>
      <c r="F48" s="216"/>
      <c r="G48" s="217">
        <f>SUM(G26:G47)</f>
        <v>114</v>
      </c>
      <c r="H48" s="218">
        <f t="shared" ref="H48:U48" si="14">SUM(H26:H47)</f>
        <v>3420</v>
      </c>
      <c r="I48" s="219">
        <f t="shared" si="14"/>
        <v>1052</v>
      </c>
      <c r="J48" s="219">
        <f t="shared" si="14"/>
        <v>274</v>
      </c>
      <c r="K48" s="219">
        <f t="shared" si="14"/>
        <v>101</v>
      </c>
      <c r="L48" s="219">
        <f t="shared" si="14"/>
        <v>0</v>
      </c>
      <c r="M48" s="265">
        <f t="shared" si="14"/>
        <v>172</v>
      </c>
      <c r="N48" s="266">
        <f t="shared" si="14"/>
        <v>330</v>
      </c>
      <c r="O48" s="267">
        <f t="shared" si="14"/>
        <v>2816</v>
      </c>
      <c r="P48" s="218">
        <f t="shared" si="14"/>
        <v>51</v>
      </c>
      <c r="Q48" s="219">
        <f t="shared" si="14"/>
        <v>44</v>
      </c>
      <c r="R48" s="219">
        <f t="shared" si="14"/>
        <v>40</v>
      </c>
      <c r="S48" s="220">
        <f t="shared" si="14"/>
        <v>63</v>
      </c>
      <c r="T48" s="221">
        <f t="shared" si="14"/>
        <v>28</v>
      </c>
      <c r="U48" s="222">
        <f t="shared" si="14"/>
        <v>46</v>
      </c>
      <c r="X48" s="626"/>
      <c r="Y48" s="627"/>
      <c r="Z48" s="206"/>
      <c r="AA48" s="184"/>
      <c r="AB48" s="184"/>
      <c r="AC48" s="184"/>
      <c r="AD48" s="184"/>
      <c r="AE48" s="184"/>
      <c r="AF48" s="184"/>
    </row>
    <row r="49" spans="1:32" s="186" customFormat="1" ht="20.25" customHeight="1" thickBot="1" x14ac:dyDescent="0.35">
      <c r="A49" s="536" t="s">
        <v>247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640"/>
      <c r="P49" s="537"/>
      <c r="Q49" s="537"/>
      <c r="R49" s="537"/>
      <c r="S49" s="537"/>
      <c r="T49" s="537"/>
      <c r="U49" s="538"/>
      <c r="X49" s="626"/>
      <c r="Y49" s="627"/>
      <c r="Z49" s="199"/>
      <c r="AA49" s="184"/>
      <c r="AB49" s="184"/>
      <c r="AC49" s="184"/>
      <c r="AD49" s="184"/>
      <c r="AE49" s="184"/>
      <c r="AF49" s="184"/>
    </row>
    <row r="50" spans="1:32" s="264" customFormat="1" ht="16.2" customHeight="1" x14ac:dyDescent="0.3">
      <c r="A50" s="641" t="s">
        <v>219</v>
      </c>
      <c r="B50" s="539" t="s">
        <v>227</v>
      </c>
      <c r="C50" s="642"/>
      <c r="D50" s="643">
        <v>3</v>
      </c>
      <c r="E50" s="642"/>
      <c r="F50" s="644"/>
      <c r="G50" s="645">
        <v>5</v>
      </c>
      <c r="H50" s="646">
        <f t="shared" ref="H50" si="15">G50*30</f>
        <v>150</v>
      </c>
      <c r="I50" s="647">
        <v>52</v>
      </c>
      <c r="J50" s="647">
        <v>0</v>
      </c>
      <c r="K50" s="648"/>
      <c r="L50" s="648"/>
      <c r="M50" s="649"/>
      <c r="N50" s="650"/>
      <c r="O50" s="651">
        <f>H50-J50-N50</f>
        <v>150</v>
      </c>
      <c r="P50" s="652"/>
      <c r="Q50" s="643" t="s">
        <v>121</v>
      </c>
      <c r="R50" s="653"/>
      <c r="S50" s="654"/>
      <c r="T50" s="654"/>
      <c r="U50" s="655"/>
      <c r="V50" s="65">
        <f>I50/H50</f>
        <v>0.34666666666666668</v>
      </c>
      <c r="W50" s="65"/>
      <c r="X50" s="626">
        <f>J50/I50</f>
        <v>0</v>
      </c>
      <c r="Y50" s="627">
        <f>I50*0.25</f>
        <v>13</v>
      </c>
      <c r="Z50" s="74"/>
      <c r="AA50" s="67"/>
      <c r="AB50" s="67" t="s">
        <v>121</v>
      </c>
      <c r="AC50" s="67">
        <v>5</v>
      </c>
      <c r="AD50" s="67"/>
      <c r="AE50" s="67"/>
      <c r="AF50" s="67"/>
    </row>
    <row r="51" spans="1:32" s="192" customFormat="1" ht="16.2" customHeight="1" x14ac:dyDescent="0.3">
      <c r="A51" s="225" t="s">
        <v>220</v>
      </c>
      <c r="B51" s="540"/>
      <c r="C51" s="184"/>
      <c r="D51" s="184">
        <v>4</v>
      </c>
      <c r="E51" s="184"/>
      <c r="F51" s="226"/>
      <c r="G51" s="196">
        <v>5</v>
      </c>
      <c r="H51" s="318">
        <f>G51*30</f>
        <v>150</v>
      </c>
      <c r="I51" s="197">
        <v>52</v>
      </c>
      <c r="J51" s="197">
        <v>0</v>
      </c>
      <c r="K51" s="324"/>
      <c r="L51" s="324"/>
      <c r="M51" s="321"/>
      <c r="N51" s="386"/>
      <c r="O51" s="656">
        <f t="shared" ref="O51:O53" si="16">H51-J51-N51</f>
        <v>150</v>
      </c>
      <c r="P51" s="227"/>
      <c r="Q51" s="184"/>
      <c r="R51" s="184"/>
      <c r="S51" s="235"/>
      <c r="T51" s="184"/>
      <c r="U51" s="185"/>
      <c r="V51" s="65">
        <f>I51/H51</f>
        <v>0.34666666666666668</v>
      </c>
      <c r="W51" s="65"/>
      <c r="X51" s="626">
        <f>J51/I51</f>
        <v>0</v>
      </c>
      <c r="Y51" s="627">
        <f>I51*0.25</f>
        <v>13</v>
      </c>
      <c r="Z51" s="74"/>
      <c r="AA51" s="184"/>
      <c r="AB51" s="184"/>
      <c r="AC51" s="184"/>
      <c r="AD51" s="184">
        <v>5</v>
      </c>
      <c r="AE51" s="184"/>
      <c r="AF51" s="184"/>
    </row>
    <row r="52" spans="1:32" s="192" customFormat="1" ht="16.2" customHeight="1" x14ac:dyDescent="0.3">
      <c r="A52" s="225" t="s">
        <v>221</v>
      </c>
      <c r="B52" s="540"/>
      <c r="C52" s="188"/>
      <c r="D52" s="187">
        <v>5</v>
      </c>
      <c r="E52" s="187"/>
      <c r="F52" s="188"/>
      <c r="G52" s="189">
        <v>5</v>
      </c>
      <c r="H52" s="314">
        <f>G52*30</f>
        <v>150</v>
      </c>
      <c r="I52" s="190">
        <v>52</v>
      </c>
      <c r="J52" s="657">
        <v>0</v>
      </c>
      <c r="K52" s="324"/>
      <c r="L52" s="324"/>
      <c r="M52" s="323"/>
      <c r="N52" s="385"/>
      <c r="O52" s="656">
        <f t="shared" si="16"/>
        <v>150</v>
      </c>
      <c r="P52" s="188"/>
      <c r="Q52" s="187"/>
      <c r="R52" s="184"/>
      <c r="S52" s="235"/>
      <c r="T52" s="184"/>
      <c r="U52" s="185"/>
      <c r="V52" s="65">
        <f>I52/H52</f>
        <v>0.34666666666666668</v>
      </c>
      <c r="W52" s="65"/>
      <c r="X52" s="626">
        <f>J52/I52</f>
        <v>0</v>
      </c>
      <c r="Y52" s="627">
        <f>I52*0.25</f>
        <v>13</v>
      </c>
      <c r="Z52" s="74"/>
      <c r="AA52" s="184"/>
      <c r="AB52" s="184"/>
      <c r="AC52" s="184"/>
      <c r="AD52" s="184"/>
      <c r="AE52" s="184">
        <v>5</v>
      </c>
      <c r="AF52" s="184"/>
    </row>
    <row r="53" spans="1:32" s="192" customFormat="1" ht="16.2" customHeight="1" thickBot="1" x14ac:dyDescent="0.35">
      <c r="A53" s="225" t="s">
        <v>222</v>
      </c>
      <c r="B53" s="541"/>
      <c r="C53" s="188"/>
      <c r="D53" s="187">
        <v>6</v>
      </c>
      <c r="E53" s="187"/>
      <c r="F53" s="188"/>
      <c r="G53" s="189">
        <v>5</v>
      </c>
      <c r="H53" s="314">
        <f t="shared" ref="H53" si="17">G53*30</f>
        <v>150</v>
      </c>
      <c r="I53" s="190">
        <v>52</v>
      </c>
      <c r="J53" s="657">
        <v>0</v>
      </c>
      <c r="K53" s="632"/>
      <c r="L53" s="322"/>
      <c r="M53" s="321"/>
      <c r="N53" s="386"/>
      <c r="O53" s="658">
        <f t="shared" si="16"/>
        <v>150</v>
      </c>
      <c r="P53" s="188"/>
      <c r="Q53" s="187"/>
      <c r="R53" s="184"/>
      <c r="S53" s="235"/>
      <c r="T53" s="184"/>
      <c r="U53" s="185"/>
      <c r="V53" s="65">
        <f>I53/H53</f>
        <v>0.34666666666666668</v>
      </c>
      <c r="W53" s="65"/>
      <c r="X53" s="626">
        <f>J53/I53</f>
        <v>0</v>
      </c>
      <c r="Y53" s="627">
        <f>I53*0.25</f>
        <v>13</v>
      </c>
      <c r="Z53" s="74"/>
      <c r="AA53" s="184"/>
      <c r="AB53" s="184"/>
      <c r="AC53" s="184"/>
      <c r="AD53" s="184"/>
      <c r="AE53" s="184"/>
      <c r="AF53" s="184">
        <v>5</v>
      </c>
    </row>
    <row r="54" spans="1:32" s="62" customFormat="1" ht="21" customHeight="1" thickBot="1" x14ac:dyDescent="0.35">
      <c r="A54" s="520" t="s">
        <v>248</v>
      </c>
      <c r="B54" s="521"/>
      <c r="C54" s="68">
        <f>SUM(C50:C53)</f>
        <v>0</v>
      </c>
      <c r="D54" s="69">
        <v>4</v>
      </c>
      <c r="E54" s="69">
        <f t="shared" ref="E54:U54" si="18">SUM(E50:E53)</f>
        <v>0</v>
      </c>
      <c r="F54" s="68">
        <f t="shared" si="18"/>
        <v>0</v>
      </c>
      <c r="G54" s="70">
        <f t="shared" si="18"/>
        <v>20</v>
      </c>
      <c r="H54" s="68">
        <f t="shared" si="18"/>
        <v>600</v>
      </c>
      <c r="I54" s="69">
        <f t="shared" si="18"/>
        <v>208</v>
      </c>
      <c r="J54" s="68">
        <f t="shared" si="18"/>
        <v>0</v>
      </c>
      <c r="K54" s="68">
        <f t="shared" si="18"/>
        <v>0</v>
      </c>
      <c r="L54" s="69">
        <f t="shared" si="18"/>
        <v>0</v>
      </c>
      <c r="M54" s="68">
        <f t="shared" si="18"/>
        <v>0</v>
      </c>
      <c r="N54" s="659">
        <f t="shared" si="18"/>
        <v>0</v>
      </c>
      <c r="O54" s="660">
        <f t="shared" si="18"/>
        <v>600</v>
      </c>
      <c r="P54" s="75">
        <f t="shared" si="18"/>
        <v>0</v>
      </c>
      <c r="Q54" s="76">
        <f t="shared" si="18"/>
        <v>0</v>
      </c>
      <c r="R54" s="76">
        <f t="shared" si="18"/>
        <v>0</v>
      </c>
      <c r="S54" s="76">
        <f t="shared" si="18"/>
        <v>0</v>
      </c>
      <c r="T54" s="76">
        <f t="shared" si="18"/>
        <v>0</v>
      </c>
      <c r="U54" s="77">
        <f t="shared" si="18"/>
        <v>0</v>
      </c>
      <c r="X54" s="205"/>
      <c r="Y54" s="661"/>
      <c r="Z54" s="63"/>
      <c r="AA54" s="34"/>
      <c r="AB54" s="34"/>
      <c r="AC54" s="34"/>
      <c r="AD54" s="34"/>
      <c r="AE54" s="66"/>
      <c r="AF54" s="66"/>
    </row>
    <row r="55" spans="1:32" s="62" customFormat="1" ht="31.5" customHeight="1" thickBot="1" x14ac:dyDescent="0.35">
      <c r="A55" s="525" t="s">
        <v>226</v>
      </c>
      <c r="B55" s="526"/>
      <c r="C55" s="35"/>
      <c r="D55" s="35"/>
      <c r="E55" s="35"/>
      <c r="F55" s="35"/>
      <c r="G55" s="36"/>
      <c r="H55" s="37">
        <f>G54/G57</f>
        <v>0.1111111111111111</v>
      </c>
      <c r="I55" s="35"/>
      <c r="J55" s="35"/>
      <c r="K55" s="35"/>
      <c r="L55" s="35"/>
      <c r="M55" s="38"/>
      <c r="N55" s="269"/>
      <c r="O55" s="40"/>
      <c r="P55" s="35"/>
      <c r="Q55" s="35"/>
      <c r="R55" s="35"/>
      <c r="S55" s="39"/>
      <c r="T55" s="35"/>
      <c r="U55" s="40"/>
      <c r="X55" s="91"/>
      <c r="Y55" s="662"/>
      <c r="Z55" s="63"/>
      <c r="AA55" s="34"/>
      <c r="AB55" s="34"/>
      <c r="AC55" s="34"/>
      <c r="AD55" s="34"/>
      <c r="AE55" s="66"/>
      <c r="AF55" s="66"/>
    </row>
    <row r="56" spans="1:32" s="62" customFormat="1" ht="21" customHeight="1" thickBot="1" x14ac:dyDescent="0.35">
      <c r="A56" s="64"/>
      <c r="B56" s="71"/>
      <c r="C56" s="527" t="s">
        <v>203</v>
      </c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9"/>
      <c r="X56" s="91"/>
      <c r="Y56" s="662"/>
      <c r="Z56" s="63"/>
      <c r="AA56" s="34"/>
      <c r="AB56" s="34"/>
      <c r="AC56" s="34"/>
      <c r="AD56" s="34"/>
      <c r="AE56" s="66"/>
      <c r="AF56" s="66"/>
    </row>
    <row r="57" spans="1:32" s="262" customFormat="1" ht="21" customHeight="1" thickBot="1" x14ac:dyDescent="0.35">
      <c r="A57" s="287"/>
      <c r="B57" s="288"/>
      <c r="C57" s="289">
        <f t="shared" ref="C57:J57" si="19">C23+C48+C54</f>
        <v>15</v>
      </c>
      <c r="D57" s="274">
        <f t="shared" si="19"/>
        <v>33</v>
      </c>
      <c r="E57" s="274">
        <f t="shared" si="19"/>
        <v>2</v>
      </c>
      <c r="F57" s="290">
        <f t="shared" si="19"/>
        <v>0</v>
      </c>
      <c r="G57" s="663">
        <f t="shared" si="19"/>
        <v>180</v>
      </c>
      <c r="H57" s="664">
        <f t="shared" si="19"/>
        <v>5400</v>
      </c>
      <c r="I57" s="274">
        <f t="shared" si="19"/>
        <v>1778</v>
      </c>
      <c r="J57" s="274">
        <f t="shared" si="19"/>
        <v>449.5</v>
      </c>
      <c r="K57" s="274"/>
      <c r="L57" s="274"/>
      <c r="M57" s="290"/>
      <c r="N57" s="664">
        <f t="shared" ref="N57:U57" si="20">N23+N48+N54</f>
        <v>450</v>
      </c>
      <c r="O57" s="665">
        <f t="shared" si="20"/>
        <v>4500.5</v>
      </c>
      <c r="P57" s="223">
        <f t="shared" si="20"/>
        <v>82</v>
      </c>
      <c r="Q57" s="224">
        <f t="shared" si="20"/>
        <v>82</v>
      </c>
      <c r="R57" s="637">
        <f t="shared" si="20"/>
        <v>51</v>
      </c>
      <c r="S57" s="224">
        <f t="shared" si="20"/>
        <v>130</v>
      </c>
      <c r="T57" s="637">
        <f t="shared" si="20"/>
        <v>43</v>
      </c>
      <c r="U57" s="198">
        <f t="shared" si="20"/>
        <v>62</v>
      </c>
      <c r="V57" s="291">
        <f>SUM(P57:U57)</f>
        <v>450</v>
      </c>
      <c r="W57" s="291"/>
      <c r="X57" s="666"/>
      <c r="Y57" s="667"/>
      <c r="Z57" s="263"/>
      <c r="AA57" s="41">
        <f t="shared" ref="AA57:AF57" si="21">SUM(AA11:AA56)</f>
        <v>30</v>
      </c>
      <c r="AB57" s="41">
        <f t="shared" si="21"/>
        <v>30</v>
      </c>
      <c r="AC57" s="41">
        <f t="shared" si="21"/>
        <v>30</v>
      </c>
      <c r="AD57" s="41">
        <f t="shared" si="21"/>
        <v>30</v>
      </c>
      <c r="AE57" s="41">
        <f t="shared" si="21"/>
        <v>30</v>
      </c>
      <c r="AF57" s="41">
        <f t="shared" si="21"/>
        <v>30</v>
      </c>
    </row>
    <row r="58" spans="1:32" s="186" customFormat="1" x14ac:dyDescent="0.3">
      <c r="A58" s="408" t="s">
        <v>230</v>
      </c>
      <c r="B58" s="229" t="s">
        <v>231</v>
      </c>
      <c r="C58" s="547" t="s">
        <v>81</v>
      </c>
      <c r="D58" s="548"/>
      <c r="E58" s="548"/>
      <c r="F58" s="548"/>
      <c r="G58" s="548"/>
      <c r="H58" s="548"/>
      <c r="I58" s="548"/>
      <c r="J58" s="548"/>
      <c r="K58" s="548"/>
      <c r="L58" s="548"/>
      <c r="M58" s="548"/>
      <c r="N58" s="270"/>
      <c r="O58" s="271"/>
      <c r="P58" s="227">
        <v>3</v>
      </c>
      <c r="Q58" s="235">
        <v>3</v>
      </c>
      <c r="R58" s="184">
        <v>2</v>
      </c>
      <c r="S58" s="235">
        <v>3</v>
      </c>
      <c r="T58" s="184">
        <v>1</v>
      </c>
      <c r="U58" s="185">
        <v>3</v>
      </c>
      <c r="V58" s="205">
        <f t="shared" ref="V58:V62" si="22">SUM(P58:U58)</f>
        <v>15</v>
      </c>
      <c r="W58" s="205"/>
      <c r="X58" s="275"/>
      <c r="Y58" s="276"/>
      <c r="Z58" s="199"/>
      <c r="AA58" s="419"/>
      <c r="AB58" s="419"/>
      <c r="AC58" s="419"/>
      <c r="AD58" s="419"/>
      <c r="AE58" s="228"/>
      <c r="AF58" s="228"/>
    </row>
    <row r="59" spans="1:32" s="186" customFormat="1" x14ac:dyDescent="0.3">
      <c r="A59" s="228"/>
      <c r="B59" s="229"/>
      <c r="C59" s="547" t="s">
        <v>140</v>
      </c>
      <c r="D59" s="548"/>
      <c r="E59" s="548"/>
      <c r="F59" s="548"/>
      <c r="G59" s="548"/>
      <c r="H59" s="548"/>
      <c r="I59" s="548"/>
      <c r="J59" s="548"/>
      <c r="K59" s="548"/>
      <c r="L59" s="548"/>
      <c r="M59" s="548"/>
      <c r="N59" s="270"/>
      <c r="O59" s="271"/>
      <c r="P59" s="227">
        <v>5</v>
      </c>
      <c r="Q59" s="410">
        <v>7</v>
      </c>
      <c r="R59" s="184">
        <v>4</v>
      </c>
      <c r="S59" s="235">
        <v>5</v>
      </c>
      <c r="T59" s="184">
        <v>6</v>
      </c>
      <c r="U59" s="185">
        <v>6</v>
      </c>
      <c r="V59" s="205">
        <f t="shared" si="22"/>
        <v>33</v>
      </c>
      <c r="W59" s="205"/>
      <c r="X59" s="275"/>
      <c r="Y59" s="276"/>
      <c r="Z59" s="199"/>
      <c r="AA59" s="419"/>
      <c r="AB59" s="419"/>
      <c r="AC59" s="419"/>
      <c r="AD59" s="419"/>
      <c r="AE59" s="228"/>
      <c r="AF59" s="228"/>
    </row>
    <row r="60" spans="1:32" s="186" customFormat="1" ht="12" customHeight="1" x14ac:dyDescent="0.3">
      <c r="A60" s="228"/>
      <c r="B60" s="229"/>
      <c r="C60" s="547" t="s">
        <v>82</v>
      </c>
      <c r="D60" s="548"/>
      <c r="E60" s="548"/>
      <c r="F60" s="548"/>
      <c r="G60" s="548"/>
      <c r="H60" s="548"/>
      <c r="I60" s="548"/>
      <c r="J60" s="548"/>
      <c r="K60" s="548"/>
      <c r="L60" s="548"/>
      <c r="M60" s="548"/>
      <c r="N60" s="270"/>
      <c r="O60" s="271"/>
      <c r="P60" s="230"/>
      <c r="Q60" s="231"/>
      <c r="R60" s="184"/>
      <c r="S60" s="235"/>
      <c r="T60" s="184">
        <v>1</v>
      </c>
      <c r="U60" s="185"/>
      <c r="V60" s="205">
        <f t="shared" si="22"/>
        <v>1</v>
      </c>
      <c r="W60" s="205"/>
      <c r="X60" s="275"/>
      <c r="Y60" s="276"/>
      <c r="Z60" s="206"/>
      <c r="AA60" s="232"/>
      <c r="AB60" s="228"/>
      <c r="AC60" s="419"/>
      <c r="AD60" s="419"/>
      <c r="AE60" s="228"/>
      <c r="AF60" s="228"/>
    </row>
    <row r="61" spans="1:32" s="186" customFormat="1" ht="15" customHeight="1" thickBot="1" x14ac:dyDescent="0.35">
      <c r="A61" s="228"/>
      <c r="B61" s="229"/>
      <c r="C61" s="549" t="s">
        <v>83</v>
      </c>
      <c r="D61" s="550"/>
      <c r="E61" s="550"/>
      <c r="F61" s="550"/>
      <c r="G61" s="550"/>
      <c r="H61" s="550"/>
      <c r="I61" s="550"/>
      <c r="J61" s="550"/>
      <c r="K61" s="550"/>
      <c r="L61" s="550"/>
      <c r="M61" s="550"/>
      <c r="N61" s="272"/>
      <c r="O61" s="273"/>
      <c r="P61" s="233"/>
      <c r="Q61" s="234"/>
      <c r="R61" s="204"/>
      <c r="S61" s="212"/>
      <c r="T61" s="204"/>
      <c r="U61" s="214"/>
      <c r="V61" s="205">
        <f t="shared" si="22"/>
        <v>0</v>
      </c>
      <c r="W61" s="205"/>
      <c r="X61" s="275"/>
      <c r="Y61" s="276"/>
      <c r="Z61" s="206"/>
      <c r="AA61" s="419"/>
      <c r="AB61" s="419"/>
      <c r="AC61" s="419"/>
      <c r="AD61" s="419"/>
      <c r="AE61" s="228"/>
      <c r="AF61" s="228"/>
    </row>
    <row r="62" spans="1:32" s="186" customFormat="1" ht="15" customHeight="1" thickBot="1" x14ac:dyDescent="0.35">
      <c r="A62" s="228"/>
      <c r="B62" s="229"/>
      <c r="C62" s="549" t="s">
        <v>137</v>
      </c>
      <c r="D62" s="550"/>
      <c r="E62" s="550"/>
      <c r="F62" s="550"/>
      <c r="G62" s="550"/>
      <c r="H62" s="550"/>
      <c r="I62" s="550"/>
      <c r="J62" s="550"/>
      <c r="K62" s="550"/>
      <c r="L62" s="550"/>
      <c r="M62" s="550"/>
      <c r="N62" s="272"/>
      <c r="O62" s="273"/>
      <c r="P62" s="233"/>
      <c r="Q62" s="234"/>
      <c r="R62" s="204"/>
      <c r="S62" s="212"/>
      <c r="T62" s="204"/>
      <c r="U62" s="214">
        <v>1</v>
      </c>
      <c r="V62" s="205">
        <f t="shared" si="22"/>
        <v>1</v>
      </c>
      <c r="W62" s="205"/>
      <c r="X62" s="275"/>
      <c r="Y62" s="276"/>
      <c r="Z62" s="206"/>
      <c r="AA62" s="419"/>
      <c r="AB62" s="419"/>
      <c r="AC62" s="419"/>
      <c r="AD62" s="419"/>
      <c r="AE62" s="228"/>
      <c r="AF62" s="228"/>
    </row>
    <row r="63" spans="1:32" ht="20.399999999999999" customHeight="1" x14ac:dyDescent="0.3">
      <c r="B63" s="57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9"/>
      <c r="S63" s="49"/>
      <c r="T63" s="49"/>
      <c r="U63" s="49"/>
      <c r="X63" s="275"/>
      <c r="Y63" s="276"/>
    </row>
    <row r="64" spans="1:32" s="275" customFormat="1" x14ac:dyDescent="0.3">
      <c r="A64" s="551" t="s">
        <v>193</v>
      </c>
      <c r="B64" s="551"/>
      <c r="C64" s="551"/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Y64" s="276"/>
    </row>
    <row r="65" spans="1:25" s="275" customFormat="1" ht="18" x14ac:dyDescent="0.3">
      <c r="A65" s="277" t="s">
        <v>194</v>
      </c>
      <c r="B65" s="277" t="s">
        <v>195</v>
      </c>
      <c r="C65" s="278"/>
      <c r="D65" s="279" t="s">
        <v>194</v>
      </c>
      <c r="E65" s="546" t="s">
        <v>196</v>
      </c>
      <c r="F65" s="546"/>
      <c r="G65" s="546"/>
      <c r="H65" s="546"/>
      <c r="I65" s="546"/>
      <c r="J65" s="668"/>
      <c r="K65" s="280"/>
      <c r="L65" s="279" t="s">
        <v>194</v>
      </c>
      <c r="M65" s="546" t="s">
        <v>197</v>
      </c>
      <c r="N65" s="546"/>
      <c r="O65" s="546"/>
      <c r="P65" s="546"/>
      <c r="Q65" s="546"/>
      <c r="R65" s="546"/>
      <c r="S65" s="280"/>
      <c r="X65" s="669"/>
      <c r="Y65" s="670"/>
    </row>
    <row r="66" spans="1:25" s="275" customFormat="1" ht="18" x14ac:dyDescent="0.3">
      <c r="A66" s="281">
        <v>1</v>
      </c>
      <c r="B66" s="282" t="s">
        <v>202</v>
      </c>
      <c r="C66" s="278"/>
      <c r="D66" s="284">
        <v>3</v>
      </c>
      <c r="E66" s="545" t="s">
        <v>199</v>
      </c>
      <c r="F66" s="545"/>
      <c r="G66" s="545"/>
      <c r="H66" s="545"/>
      <c r="I66" s="545"/>
      <c r="J66" s="286"/>
      <c r="K66" s="283"/>
      <c r="L66" s="284"/>
      <c r="M66" s="544"/>
      <c r="N66" s="544"/>
      <c r="O66" s="544"/>
      <c r="P66" s="544"/>
      <c r="Q66" s="544"/>
      <c r="R66" s="544"/>
      <c r="S66" s="283"/>
      <c r="X66" s="671"/>
      <c r="Y66" s="672"/>
    </row>
    <row r="67" spans="1:25" s="275" customFormat="1" ht="13.5" customHeight="1" x14ac:dyDescent="0.3">
      <c r="A67" s="281">
        <v>2</v>
      </c>
      <c r="B67" s="282" t="s">
        <v>201</v>
      </c>
      <c r="C67" s="278"/>
      <c r="D67" s="284">
        <v>9</v>
      </c>
      <c r="E67" s="545" t="s">
        <v>200</v>
      </c>
      <c r="F67" s="545"/>
      <c r="G67" s="545"/>
      <c r="H67" s="545"/>
      <c r="I67" s="545"/>
      <c r="J67" s="286"/>
      <c r="K67" s="283"/>
      <c r="L67" s="284"/>
      <c r="M67" s="544"/>
      <c r="N67" s="544"/>
      <c r="O67" s="544"/>
      <c r="P67" s="544"/>
      <c r="Q67" s="544"/>
      <c r="R67" s="544"/>
      <c r="S67" s="283"/>
      <c r="X67" s="671"/>
      <c r="Y67" s="672"/>
    </row>
    <row r="68" spans="1:25" s="275" customFormat="1" ht="18" customHeight="1" x14ac:dyDescent="0.3">
      <c r="A68" s="285"/>
      <c r="B68" s="283"/>
      <c r="C68" s="278"/>
      <c r="D68" s="283"/>
      <c r="E68" s="286"/>
      <c r="F68" s="286"/>
      <c r="G68" s="286"/>
      <c r="H68" s="286"/>
      <c r="I68" s="286"/>
      <c r="J68" s="286"/>
      <c r="K68" s="283"/>
      <c r="L68" s="286"/>
      <c r="M68" s="286"/>
      <c r="N68" s="286"/>
      <c r="O68" s="286"/>
      <c r="P68" s="286"/>
      <c r="Q68" s="286"/>
      <c r="R68" s="286"/>
      <c r="S68" s="283"/>
      <c r="X68" s="671"/>
      <c r="Y68" s="672"/>
    </row>
    <row r="69" spans="1:25" ht="18" x14ac:dyDescent="0.3">
      <c r="A69" s="46"/>
      <c r="B69" s="58" t="s">
        <v>84</v>
      </c>
      <c r="D69" s="50" t="s">
        <v>84</v>
      </c>
      <c r="E69" s="424"/>
      <c r="F69" s="424"/>
      <c r="G69" s="424"/>
      <c r="H69" s="424"/>
      <c r="I69" s="424"/>
      <c r="J69" s="424"/>
      <c r="K69" s="424"/>
      <c r="L69" s="424"/>
      <c r="O69" s="50" t="s">
        <v>84</v>
      </c>
      <c r="P69" s="3"/>
      <c r="Q69" s="3"/>
      <c r="R69" s="3"/>
      <c r="S69" s="182"/>
      <c r="T69" s="182"/>
      <c r="U69" s="42"/>
      <c r="X69" s="671"/>
      <c r="Y69" s="672"/>
    </row>
    <row r="70" spans="1:25" ht="18" x14ac:dyDescent="0.3">
      <c r="A70" s="46"/>
      <c r="B70" s="423" t="s">
        <v>206</v>
      </c>
      <c r="D70" s="243" t="s">
        <v>205</v>
      </c>
      <c r="E70" s="3"/>
      <c r="F70" s="3"/>
      <c r="G70" s="182"/>
      <c r="H70" s="51"/>
      <c r="I70" s="51"/>
      <c r="J70" s="51"/>
      <c r="K70" s="424"/>
      <c r="L70" s="424"/>
      <c r="O70" s="243" t="s">
        <v>204</v>
      </c>
      <c r="P70" s="54"/>
      <c r="Q70" s="54"/>
      <c r="R70" s="54"/>
      <c r="S70" s="182"/>
      <c r="T70" s="182"/>
      <c r="U70" s="42"/>
      <c r="X70" s="671"/>
      <c r="Y70" s="672"/>
    </row>
    <row r="71" spans="1:25" ht="18" x14ac:dyDescent="0.35">
      <c r="A71" s="46"/>
      <c r="B71" s="59" t="s">
        <v>133</v>
      </c>
      <c r="D71" s="91" t="s">
        <v>198</v>
      </c>
      <c r="E71" s="91"/>
      <c r="F71" s="91"/>
      <c r="G71" s="91"/>
      <c r="H71" s="92"/>
      <c r="I71" s="91"/>
      <c r="J71" s="91"/>
      <c r="K71" s="424"/>
      <c r="L71" s="424"/>
      <c r="O71" s="243" t="s">
        <v>152</v>
      </c>
      <c r="P71" s="54"/>
      <c r="Q71" s="54"/>
      <c r="R71" s="54"/>
      <c r="S71" s="182"/>
      <c r="T71" s="182"/>
      <c r="U71" s="42"/>
      <c r="X71" s="673"/>
      <c r="Y71" s="674"/>
    </row>
    <row r="72" spans="1:25" ht="18" x14ac:dyDescent="0.35">
      <c r="A72" s="46"/>
      <c r="B72" s="59" t="s">
        <v>191</v>
      </c>
      <c r="C72" s="424"/>
      <c r="D72" s="54" t="s">
        <v>190</v>
      </c>
      <c r="E72" s="424"/>
      <c r="F72" s="424"/>
      <c r="G72" s="424"/>
      <c r="H72" s="424"/>
      <c r="I72" s="424"/>
      <c r="J72" s="424"/>
      <c r="K72" s="424"/>
      <c r="L72" s="424"/>
      <c r="M72" s="424"/>
      <c r="N72" s="424"/>
      <c r="O72" s="54" t="s">
        <v>189</v>
      </c>
      <c r="P72" s="182"/>
      <c r="Q72" s="182"/>
      <c r="R72" s="54"/>
      <c r="S72" s="182"/>
      <c r="T72" s="182"/>
      <c r="U72" s="42"/>
      <c r="X72" s="673"/>
      <c r="Y72" s="674"/>
    </row>
    <row r="73" spans="1:25" ht="26.4" customHeight="1" x14ac:dyDescent="0.35">
      <c r="A73" s="46"/>
      <c r="B73" s="60"/>
      <c r="C73" s="424"/>
      <c r="D73" s="424"/>
      <c r="E73" s="424"/>
      <c r="F73" s="424"/>
      <c r="G73" s="424"/>
      <c r="H73" s="424"/>
      <c r="I73" s="424"/>
      <c r="J73" s="424"/>
      <c r="K73" s="424"/>
      <c r="L73" s="54"/>
      <c r="M73" s="182"/>
      <c r="N73" s="182"/>
      <c r="O73" s="182"/>
      <c r="P73" s="51"/>
      <c r="Q73" s="51"/>
      <c r="R73" s="182"/>
      <c r="S73" s="182"/>
      <c r="T73" s="182"/>
      <c r="U73" s="42"/>
      <c r="X73" s="673"/>
      <c r="Y73" s="674"/>
    </row>
    <row r="74" spans="1:25" ht="18" x14ac:dyDescent="0.35">
      <c r="A74" s="46"/>
      <c r="B74" s="58" t="s">
        <v>84</v>
      </c>
      <c r="C74" s="424"/>
      <c r="D74" s="424"/>
      <c r="E74" s="424"/>
      <c r="F74" s="424"/>
      <c r="G74" s="424"/>
      <c r="H74" s="424"/>
      <c r="I74" s="424"/>
      <c r="J74" s="424"/>
      <c r="K74" s="424"/>
      <c r="L74" s="50" t="s">
        <v>84</v>
      </c>
      <c r="M74" s="54"/>
      <c r="N74" s="54"/>
      <c r="O74" s="243"/>
      <c r="P74" s="52"/>
      <c r="Q74" s="52"/>
      <c r="R74" s="51"/>
      <c r="S74" s="182"/>
      <c r="T74" s="182"/>
      <c r="U74" s="5"/>
      <c r="X74" s="673"/>
      <c r="Y74" s="674"/>
    </row>
    <row r="75" spans="1:25" ht="14.4" customHeight="1" x14ac:dyDescent="0.35">
      <c r="A75" s="46"/>
      <c r="B75" s="542" t="s">
        <v>207</v>
      </c>
      <c r="C75" s="543"/>
      <c r="D75" s="424"/>
      <c r="E75" s="424"/>
      <c r="F75" s="424"/>
      <c r="G75" s="424"/>
      <c r="H75" s="424"/>
      <c r="I75" s="424"/>
      <c r="J75" s="424"/>
      <c r="K75" s="424"/>
      <c r="L75" s="542" t="s">
        <v>92</v>
      </c>
      <c r="M75" s="542"/>
      <c r="N75" s="542"/>
      <c r="O75" s="542"/>
      <c r="P75" s="542"/>
      <c r="Q75" s="542"/>
      <c r="R75" s="423"/>
      <c r="S75" s="423"/>
      <c r="T75" s="423"/>
      <c r="U75" s="5"/>
      <c r="X75" s="673"/>
      <c r="Y75" s="674"/>
    </row>
    <row r="76" spans="1:25" ht="18" x14ac:dyDescent="0.3">
      <c r="A76" s="46"/>
      <c r="B76" s="59" t="s">
        <v>153</v>
      </c>
      <c r="C76" s="424"/>
      <c r="D76" s="424"/>
      <c r="E76" s="424"/>
      <c r="F76" s="424"/>
      <c r="G76" s="424"/>
      <c r="H76" s="424"/>
      <c r="I76" s="424"/>
      <c r="J76" s="424"/>
      <c r="K76" s="424"/>
      <c r="L76" s="54" t="s">
        <v>93</v>
      </c>
      <c r="M76" s="54"/>
      <c r="N76" s="54"/>
      <c r="O76" s="54"/>
      <c r="P76" s="423"/>
      <c r="Q76" s="423"/>
      <c r="R76" s="423"/>
      <c r="S76" s="423"/>
      <c r="T76" s="423"/>
      <c r="U76" s="43"/>
      <c r="X76" s="669"/>
      <c r="Y76" s="670"/>
    </row>
    <row r="77" spans="1:25" x14ac:dyDescent="0.3">
      <c r="A77" s="46"/>
      <c r="B77" s="59" t="s">
        <v>192</v>
      </c>
      <c r="C77" s="424"/>
      <c r="D77" s="424"/>
      <c r="E77" s="424"/>
      <c r="F77" s="424"/>
      <c r="G77" s="424"/>
      <c r="H77" s="424"/>
      <c r="I77" s="424"/>
      <c r="J77" s="424"/>
      <c r="K77" s="424"/>
      <c r="L77" s="54" t="s">
        <v>189</v>
      </c>
      <c r="M77" s="182"/>
      <c r="N77" s="182"/>
      <c r="O77" s="43"/>
      <c r="P77" s="54"/>
      <c r="Q77" s="54"/>
      <c r="R77" s="54"/>
      <c r="S77" s="423"/>
      <c r="T77" s="423"/>
      <c r="U77" s="5"/>
      <c r="X77" s="275"/>
      <c r="Y77" s="276"/>
    </row>
    <row r="78" spans="1:25" x14ac:dyDescent="0.3">
      <c r="A78" s="46"/>
      <c r="B78" s="57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5"/>
      <c r="R78" s="182"/>
      <c r="S78" s="182"/>
      <c r="T78" s="182"/>
      <c r="U78" s="49"/>
      <c r="X78" s="275"/>
      <c r="Y78" s="276"/>
    </row>
    <row r="79" spans="1:25" x14ac:dyDescent="0.3">
      <c r="A79" s="46"/>
      <c r="B79" s="6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46"/>
      <c r="S79" s="46"/>
      <c r="T79" s="46"/>
      <c r="X79" s="275"/>
      <c r="Y79" s="276"/>
    </row>
    <row r="80" spans="1:25" x14ac:dyDescent="0.3">
      <c r="A80" s="46"/>
      <c r="B80" s="6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46"/>
      <c r="S80" s="46"/>
      <c r="T80" s="46"/>
      <c r="X80" s="275"/>
      <c r="Y80" s="276"/>
    </row>
    <row r="81" spans="24:26" x14ac:dyDescent="0.3">
      <c r="X81" s="275"/>
      <c r="Y81" s="276"/>
      <c r="Z81" s="73"/>
    </row>
    <row r="82" spans="24:26" x14ac:dyDescent="0.3">
      <c r="X82" s="275"/>
      <c r="Y82" s="276"/>
    </row>
    <row r="83" spans="24:26" x14ac:dyDescent="0.3">
      <c r="X83" s="275"/>
      <c r="Y83" s="276"/>
    </row>
    <row r="84" spans="24:26" x14ac:dyDescent="0.3">
      <c r="X84" s="275"/>
      <c r="Y84" s="276"/>
    </row>
    <row r="85" spans="24:26" x14ac:dyDescent="0.3">
      <c r="X85" s="275"/>
      <c r="Y85" s="276"/>
    </row>
    <row r="86" spans="24:26" x14ac:dyDescent="0.3">
      <c r="X86" s="275"/>
      <c r="Y86" s="276"/>
    </row>
    <row r="87" spans="24:26" x14ac:dyDescent="0.3">
      <c r="X87" s="275"/>
      <c r="Y87" s="276"/>
    </row>
    <row r="88" spans="24:26" x14ac:dyDescent="0.3">
      <c r="X88" s="275"/>
      <c r="Y88" s="276"/>
    </row>
    <row r="89" spans="24:26" x14ac:dyDescent="0.3">
      <c r="X89" s="275"/>
      <c r="Y89" s="276"/>
    </row>
    <row r="90" spans="24:26" x14ac:dyDescent="0.3">
      <c r="X90" s="275"/>
      <c r="Y90" s="276"/>
    </row>
    <row r="91" spans="24:26" x14ac:dyDescent="0.3">
      <c r="X91" s="275"/>
      <c r="Y91" s="276"/>
    </row>
    <row r="92" spans="24:26" x14ac:dyDescent="0.3">
      <c r="X92" s="275"/>
      <c r="Y92" s="276"/>
    </row>
    <row r="93" spans="24:26" x14ac:dyDescent="0.3">
      <c r="X93" s="275"/>
      <c r="Y93" s="276"/>
    </row>
    <row r="94" spans="24:26" x14ac:dyDescent="0.3">
      <c r="X94" s="275"/>
      <c r="Y94" s="276"/>
    </row>
    <row r="95" spans="24:26" x14ac:dyDescent="0.3">
      <c r="X95" s="275"/>
      <c r="Y95" s="276"/>
    </row>
    <row r="96" spans="24:26" x14ac:dyDescent="0.3">
      <c r="X96" s="275"/>
      <c r="Y96" s="276"/>
    </row>
    <row r="97" spans="24:25" x14ac:dyDescent="0.3">
      <c r="X97" s="275"/>
      <c r="Y97" s="276"/>
    </row>
    <row r="98" spans="24:25" x14ac:dyDescent="0.3">
      <c r="X98" s="275"/>
      <c r="Y98" s="276"/>
    </row>
    <row r="99" spans="24:25" x14ac:dyDescent="0.3">
      <c r="X99" s="275"/>
      <c r="Y99" s="276"/>
    </row>
    <row r="100" spans="24:25" x14ac:dyDescent="0.3">
      <c r="X100" s="275"/>
      <c r="Y100" s="276"/>
    </row>
    <row r="101" spans="24:25" x14ac:dyDescent="0.3">
      <c r="X101" s="275"/>
      <c r="Y101" s="276"/>
    </row>
    <row r="102" spans="24:25" x14ac:dyDescent="0.3">
      <c r="X102" s="275"/>
      <c r="Y102" s="276"/>
    </row>
    <row r="103" spans="24:25" x14ac:dyDescent="0.3">
      <c r="X103" s="275"/>
      <c r="Y103" s="276"/>
    </row>
    <row r="104" spans="24:25" x14ac:dyDescent="0.3">
      <c r="X104" s="275"/>
      <c r="Y104" s="276"/>
    </row>
    <row r="105" spans="24:25" x14ac:dyDescent="0.3">
      <c r="X105" s="275"/>
      <c r="Y105" s="276"/>
    </row>
    <row r="106" spans="24:25" x14ac:dyDescent="0.3">
      <c r="X106" s="275"/>
      <c r="Y106" s="276"/>
    </row>
    <row r="107" spans="24:25" x14ac:dyDescent="0.3">
      <c r="X107" s="275"/>
      <c r="Y107" s="276"/>
    </row>
    <row r="108" spans="24:25" x14ac:dyDescent="0.3">
      <c r="X108" s="275"/>
      <c r="Y108" s="276"/>
    </row>
    <row r="109" spans="24:25" x14ac:dyDescent="0.3">
      <c r="X109" s="275"/>
      <c r="Y109" s="276"/>
    </row>
    <row r="110" spans="24:25" x14ac:dyDescent="0.3">
      <c r="X110" s="275"/>
      <c r="Y110" s="276"/>
    </row>
    <row r="111" spans="24:25" x14ac:dyDescent="0.3">
      <c r="X111" s="275"/>
      <c r="Y111" s="276"/>
    </row>
    <row r="112" spans="24:25" x14ac:dyDescent="0.3">
      <c r="X112" s="275"/>
      <c r="Y112" s="276"/>
    </row>
    <row r="113" spans="24:25" x14ac:dyDescent="0.3">
      <c r="X113" s="275"/>
      <c r="Y113" s="276"/>
    </row>
    <row r="114" spans="24:25" x14ac:dyDescent="0.3">
      <c r="X114" s="275"/>
      <c r="Y114" s="276"/>
    </row>
  </sheetData>
  <mergeCells count="54">
    <mergeCell ref="B75:C75"/>
    <mergeCell ref="L75:Q75"/>
    <mergeCell ref="A64:S64"/>
    <mergeCell ref="E65:I65"/>
    <mergeCell ref="M65:R65"/>
    <mergeCell ref="E66:I66"/>
    <mergeCell ref="M66:R66"/>
    <mergeCell ref="E67:I67"/>
    <mergeCell ref="M67:R67"/>
    <mergeCell ref="C56:U56"/>
    <mergeCell ref="C58:M58"/>
    <mergeCell ref="C59:M59"/>
    <mergeCell ref="C60:M60"/>
    <mergeCell ref="C61:M61"/>
    <mergeCell ref="C62:M62"/>
    <mergeCell ref="A25:U25"/>
    <mergeCell ref="A48:B48"/>
    <mergeCell ref="A49:U49"/>
    <mergeCell ref="B50:B53"/>
    <mergeCell ref="A54:B54"/>
    <mergeCell ref="A55:B55"/>
    <mergeCell ref="N8:O8"/>
    <mergeCell ref="A9:U9"/>
    <mergeCell ref="Y9:Y10"/>
    <mergeCell ref="A10:U10"/>
    <mergeCell ref="A23:B23"/>
    <mergeCell ref="A24:U24"/>
    <mergeCell ref="T3:U3"/>
    <mergeCell ref="E4:E7"/>
    <mergeCell ref="F4:F7"/>
    <mergeCell ref="I4:I7"/>
    <mergeCell ref="J4:J7"/>
    <mergeCell ref="K4:M4"/>
    <mergeCell ref="P4:U4"/>
    <mergeCell ref="K5:K7"/>
    <mergeCell ref="L5:L7"/>
    <mergeCell ref="M5:M7"/>
    <mergeCell ref="H3:H7"/>
    <mergeCell ref="I3:M3"/>
    <mergeCell ref="N3:N7"/>
    <mergeCell ref="O3:O7"/>
    <mergeCell ref="P3:Q3"/>
    <mergeCell ref="R3:S3"/>
    <mergeCell ref="P6:U6"/>
    <mergeCell ref="A1:U1"/>
    <mergeCell ref="A2:A7"/>
    <mergeCell ref="B2:B7"/>
    <mergeCell ref="C2:F2"/>
    <mergeCell ref="G2:G7"/>
    <mergeCell ref="H2:O2"/>
    <mergeCell ref="P2:U2"/>
    <mergeCell ref="C3:C7"/>
    <mergeCell ref="D3:D7"/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3"/>
  <sheetViews>
    <sheetView workbookViewId="0">
      <selection sqref="A1:XFD1048576"/>
    </sheetView>
  </sheetViews>
  <sheetFormatPr defaultRowHeight="13.2" x14ac:dyDescent="0.3"/>
  <cols>
    <col min="1" max="1" width="6.88671875" style="182" customWidth="1"/>
    <col min="2" max="53" width="3.109375" style="182" customWidth="1"/>
    <col min="54" max="54" width="6.5546875" style="182" customWidth="1"/>
    <col min="55" max="61" width="4.44140625" style="182" customWidth="1"/>
    <col min="62" max="62" width="5.6640625" style="182" customWidth="1"/>
    <col min="63" max="69" width="3" style="182" customWidth="1"/>
    <col min="70" max="256" width="8.88671875" style="182"/>
    <col min="257" max="257" width="6.88671875" style="182" customWidth="1"/>
    <col min="258" max="309" width="3.109375" style="182" customWidth="1"/>
    <col min="310" max="310" width="0.109375" style="182" customWidth="1"/>
    <col min="311" max="313" width="0" style="182" hidden="1" customWidth="1"/>
    <col min="314" max="512" width="8.88671875" style="182"/>
    <col min="513" max="513" width="6.88671875" style="182" customWidth="1"/>
    <col min="514" max="565" width="3.109375" style="182" customWidth="1"/>
    <col min="566" max="566" width="0.109375" style="182" customWidth="1"/>
    <col min="567" max="569" width="0" style="182" hidden="1" customWidth="1"/>
    <col min="570" max="768" width="8.88671875" style="182"/>
    <col min="769" max="769" width="6.88671875" style="182" customWidth="1"/>
    <col min="770" max="821" width="3.109375" style="182" customWidth="1"/>
    <col min="822" max="822" width="0.109375" style="182" customWidth="1"/>
    <col min="823" max="825" width="0" style="182" hidden="1" customWidth="1"/>
    <col min="826" max="1024" width="8.88671875" style="182"/>
    <col min="1025" max="1025" width="6.88671875" style="182" customWidth="1"/>
    <col min="1026" max="1077" width="3.109375" style="182" customWidth="1"/>
    <col min="1078" max="1078" width="0.109375" style="182" customWidth="1"/>
    <col min="1079" max="1081" width="0" style="182" hidden="1" customWidth="1"/>
    <col min="1082" max="1280" width="8.88671875" style="182"/>
    <col min="1281" max="1281" width="6.88671875" style="182" customWidth="1"/>
    <col min="1282" max="1333" width="3.109375" style="182" customWidth="1"/>
    <col min="1334" max="1334" width="0.109375" style="182" customWidth="1"/>
    <col min="1335" max="1337" width="0" style="182" hidden="1" customWidth="1"/>
    <col min="1338" max="1536" width="8.88671875" style="182"/>
    <col min="1537" max="1537" width="6.88671875" style="182" customWidth="1"/>
    <col min="1538" max="1589" width="3.109375" style="182" customWidth="1"/>
    <col min="1590" max="1590" width="0.109375" style="182" customWidth="1"/>
    <col min="1591" max="1593" width="0" style="182" hidden="1" customWidth="1"/>
    <col min="1594" max="1792" width="8.88671875" style="182"/>
    <col min="1793" max="1793" width="6.88671875" style="182" customWidth="1"/>
    <col min="1794" max="1845" width="3.109375" style="182" customWidth="1"/>
    <col min="1846" max="1846" width="0.109375" style="182" customWidth="1"/>
    <col min="1847" max="1849" width="0" style="182" hidden="1" customWidth="1"/>
    <col min="1850" max="2048" width="8.88671875" style="182"/>
    <col min="2049" max="2049" width="6.88671875" style="182" customWidth="1"/>
    <col min="2050" max="2101" width="3.109375" style="182" customWidth="1"/>
    <col min="2102" max="2102" width="0.109375" style="182" customWidth="1"/>
    <col min="2103" max="2105" width="0" style="182" hidden="1" customWidth="1"/>
    <col min="2106" max="2304" width="8.88671875" style="182"/>
    <col min="2305" max="2305" width="6.88671875" style="182" customWidth="1"/>
    <col min="2306" max="2357" width="3.109375" style="182" customWidth="1"/>
    <col min="2358" max="2358" width="0.109375" style="182" customWidth="1"/>
    <col min="2359" max="2361" width="0" style="182" hidden="1" customWidth="1"/>
    <col min="2362" max="2560" width="8.88671875" style="182"/>
    <col min="2561" max="2561" width="6.88671875" style="182" customWidth="1"/>
    <col min="2562" max="2613" width="3.109375" style="182" customWidth="1"/>
    <col min="2614" max="2614" width="0.109375" style="182" customWidth="1"/>
    <col min="2615" max="2617" width="0" style="182" hidden="1" customWidth="1"/>
    <col min="2618" max="2816" width="8.88671875" style="182"/>
    <col min="2817" max="2817" width="6.88671875" style="182" customWidth="1"/>
    <col min="2818" max="2869" width="3.109375" style="182" customWidth="1"/>
    <col min="2870" max="2870" width="0.109375" style="182" customWidth="1"/>
    <col min="2871" max="2873" width="0" style="182" hidden="1" customWidth="1"/>
    <col min="2874" max="3072" width="8.88671875" style="182"/>
    <col min="3073" max="3073" width="6.88671875" style="182" customWidth="1"/>
    <col min="3074" max="3125" width="3.109375" style="182" customWidth="1"/>
    <col min="3126" max="3126" width="0.109375" style="182" customWidth="1"/>
    <col min="3127" max="3129" width="0" style="182" hidden="1" customWidth="1"/>
    <col min="3130" max="3328" width="8.88671875" style="182"/>
    <col min="3329" max="3329" width="6.88671875" style="182" customWidth="1"/>
    <col min="3330" max="3381" width="3.109375" style="182" customWidth="1"/>
    <col min="3382" max="3382" width="0.109375" style="182" customWidth="1"/>
    <col min="3383" max="3385" width="0" style="182" hidden="1" customWidth="1"/>
    <col min="3386" max="3584" width="8.88671875" style="182"/>
    <col min="3585" max="3585" width="6.88671875" style="182" customWidth="1"/>
    <col min="3586" max="3637" width="3.109375" style="182" customWidth="1"/>
    <col min="3638" max="3638" width="0.109375" style="182" customWidth="1"/>
    <col min="3639" max="3641" width="0" style="182" hidden="1" customWidth="1"/>
    <col min="3642" max="3840" width="8.88671875" style="182"/>
    <col min="3841" max="3841" width="6.88671875" style="182" customWidth="1"/>
    <col min="3842" max="3893" width="3.109375" style="182" customWidth="1"/>
    <col min="3894" max="3894" width="0.109375" style="182" customWidth="1"/>
    <col min="3895" max="3897" width="0" style="182" hidden="1" customWidth="1"/>
    <col min="3898" max="4096" width="8.88671875" style="182"/>
    <col min="4097" max="4097" width="6.88671875" style="182" customWidth="1"/>
    <col min="4098" max="4149" width="3.109375" style="182" customWidth="1"/>
    <col min="4150" max="4150" width="0.109375" style="182" customWidth="1"/>
    <col min="4151" max="4153" width="0" style="182" hidden="1" customWidth="1"/>
    <col min="4154" max="4352" width="8.88671875" style="182"/>
    <col min="4353" max="4353" width="6.88671875" style="182" customWidth="1"/>
    <col min="4354" max="4405" width="3.109375" style="182" customWidth="1"/>
    <col min="4406" max="4406" width="0.109375" style="182" customWidth="1"/>
    <col min="4407" max="4409" width="0" style="182" hidden="1" customWidth="1"/>
    <col min="4410" max="4608" width="8.88671875" style="182"/>
    <col min="4609" max="4609" width="6.88671875" style="182" customWidth="1"/>
    <col min="4610" max="4661" width="3.109375" style="182" customWidth="1"/>
    <col min="4662" max="4662" width="0.109375" style="182" customWidth="1"/>
    <col min="4663" max="4665" width="0" style="182" hidden="1" customWidth="1"/>
    <col min="4666" max="4864" width="8.88671875" style="182"/>
    <col min="4865" max="4865" width="6.88671875" style="182" customWidth="1"/>
    <col min="4866" max="4917" width="3.109375" style="182" customWidth="1"/>
    <col min="4918" max="4918" width="0.109375" style="182" customWidth="1"/>
    <col min="4919" max="4921" width="0" style="182" hidden="1" customWidth="1"/>
    <col min="4922" max="5120" width="8.88671875" style="182"/>
    <col min="5121" max="5121" width="6.88671875" style="182" customWidth="1"/>
    <col min="5122" max="5173" width="3.109375" style="182" customWidth="1"/>
    <col min="5174" max="5174" width="0.109375" style="182" customWidth="1"/>
    <col min="5175" max="5177" width="0" style="182" hidden="1" customWidth="1"/>
    <col min="5178" max="5376" width="8.88671875" style="182"/>
    <col min="5377" max="5377" width="6.88671875" style="182" customWidth="1"/>
    <col min="5378" max="5429" width="3.109375" style="182" customWidth="1"/>
    <col min="5430" max="5430" width="0.109375" style="182" customWidth="1"/>
    <col min="5431" max="5433" width="0" style="182" hidden="1" customWidth="1"/>
    <col min="5434" max="5632" width="8.88671875" style="182"/>
    <col min="5633" max="5633" width="6.88671875" style="182" customWidth="1"/>
    <col min="5634" max="5685" width="3.109375" style="182" customWidth="1"/>
    <col min="5686" max="5686" width="0.109375" style="182" customWidth="1"/>
    <col min="5687" max="5689" width="0" style="182" hidden="1" customWidth="1"/>
    <col min="5690" max="5888" width="8.88671875" style="182"/>
    <col min="5889" max="5889" width="6.88671875" style="182" customWidth="1"/>
    <col min="5890" max="5941" width="3.109375" style="182" customWidth="1"/>
    <col min="5942" max="5942" width="0.109375" style="182" customWidth="1"/>
    <col min="5943" max="5945" width="0" style="182" hidden="1" customWidth="1"/>
    <col min="5946" max="6144" width="8.88671875" style="182"/>
    <col min="6145" max="6145" width="6.88671875" style="182" customWidth="1"/>
    <col min="6146" max="6197" width="3.109375" style="182" customWidth="1"/>
    <col min="6198" max="6198" width="0.109375" style="182" customWidth="1"/>
    <col min="6199" max="6201" width="0" style="182" hidden="1" customWidth="1"/>
    <col min="6202" max="6400" width="8.88671875" style="182"/>
    <col min="6401" max="6401" width="6.88671875" style="182" customWidth="1"/>
    <col min="6402" max="6453" width="3.109375" style="182" customWidth="1"/>
    <col min="6454" max="6454" width="0.109375" style="182" customWidth="1"/>
    <col min="6455" max="6457" width="0" style="182" hidden="1" customWidth="1"/>
    <col min="6458" max="6656" width="8.88671875" style="182"/>
    <col min="6657" max="6657" width="6.88671875" style="182" customWidth="1"/>
    <col min="6658" max="6709" width="3.109375" style="182" customWidth="1"/>
    <col min="6710" max="6710" width="0.109375" style="182" customWidth="1"/>
    <col min="6711" max="6713" width="0" style="182" hidden="1" customWidth="1"/>
    <col min="6714" max="6912" width="8.88671875" style="182"/>
    <col min="6913" max="6913" width="6.88671875" style="182" customWidth="1"/>
    <col min="6914" max="6965" width="3.109375" style="182" customWidth="1"/>
    <col min="6966" max="6966" width="0.109375" style="182" customWidth="1"/>
    <col min="6967" max="6969" width="0" style="182" hidden="1" customWidth="1"/>
    <col min="6970" max="7168" width="8.88671875" style="182"/>
    <col min="7169" max="7169" width="6.88671875" style="182" customWidth="1"/>
    <col min="7170" max="7221" width="3.109375" style="182" customWidth="1"/>
    <col min="7222" max="7222" width="0.109375" style="182" customWidth="1"/>
    <col min="7223" max="7225" width="0" style="182" hidden="1" customWidth="1"/>
    <col min="7226" max="7424" width="8.88671875" style="182"/>
    <col min="7425" max="7425" width="6.88671875" style="182" customWidth="1"/>
    <col min="7426" max="7477" width="3.109375" style="182" customWidth="1"/>
    <col min="7478" max="7478" width="0.109375" style="182" customWidth="1"/>
    <col min="7479" max="7481" width="0" style="182" hidden="1" customWidth="1"/>
    <col min="7482" max="7680" width="8.88671875" style="182"/>
    <col min="7681" max="7681" width="6.88671875" style="182" customWidth="1"/>
    <col min="7682" max="7733" width="3.109375" style="182" customWidth="1"/>
    <col min="7734" max="7734" width="0.109375" style="182" customWidth="1"/>
    <col min="7735" max="7737" width="0" style="182" hidden="1" customWidth="1"/>
    <col min="7738" max="7936" width="8.88671875" style="182"/>
    <col min="7937" max="7937" width="6.88671875" style="182" customWidth="1"/>
    <col min="7938" max="7989" width="3.109375" style="182" customWidth="1"/>
    <col min="7990" max="7990" width="0.109375" style="182" customWidth="1"/>
    <col min="7991" max="7993" width="0" style="182" hidden="1" customWidth="1"/>
    <col min="7994" max="8192" width="8.88671875" style="182"/>
    <col min="8193" max="8193" width="6.88671875" style="182" customWidth="1"/>
    <col min="8194" max="8245" width="3.109375" style="182" customWidth="1"/>
    <col min="8246" max="8246" width="0.109375" style="182" customWidth="1"/>
    <col min="8247" max="8249" width="0" style="182" hidden="1" customWidth="1"/>
    <col min="8250" max="8448" width="8.88671875" style="182"/>
    <col min="8449" max="8449" width="6.88671875" style="182" customWidth="1"/>
    <col min="8450" max="8501" width="3.109375" style="182" customWidth="1"/>
    <col min="8502" max="8502" width="0.109375" style="182" customWidth="1"/>
    <col min="8503" max="8505" width="0" style="182" hidden="1" customWidth="1"/>
    <col min="8506" max="8704" width="8.88671875" style="182"/>
    <col min="8705" max="8705" width="6.88671875" style="182" customWidth="1"/>
    <col min="8706" max="8757" width="3.109375" style="182" customWidth="1"/>
    <col min="8758" max="8758" width="0.109375" style="182" customWidth="1"/>
    <col min="8759" max="8761" width="0" style="182" hidden="1" customWidth="1"/>
    <col min="8762" max="8960" width="8.88671875" style="182"/>
    <col min="8961" max="8961" width="6.88671875" style="182" customWidth="1"/>
    <col min="8962" max="9013" width="3.109375" style="182" customWidth="1"/>
    <col min="9014" max="9014" width="0.109375" style="182" customWidth="1"/>
    <col min="9015" max="9017" width="0" style="182" hidden="1" customWidth="1"/>
    <col min="9018" max="9216" width="8.88671875" style="182"/>
    <col min="9217" max="9217" width="6.88671875" style="182" customWidth="1"/>
    <col min="9218" max="9269" width="3.109375" style="182" customWidth="1"/>
    <col min="9270" max="9270" width="0.109375" style="182" customWidth="1"/>
    <col min="9271" max="9273" width="0" style="182" hidden="1" customWidth="1"/>
    <col min="9274" max="9472" width="8.88671875" style="182"/>
    <col min="9473" max="9473" width="6.88671875" style="182" customWidth="1"/>
    <col min="9474" max="9525" width="3.109375" style="182" customWidth="1"/>
    <col min="9526" max="9526" width="0.109375" style="182" customWidth="1"/>
    <col min="9527" max="9529" width="0" style="182" hidden="1" customWidth="1"/>
    <col min="9530" max="9728" width="8.88671875" style="182"/>
    <col min="9729" max="9729" width="6.88671875" style="182" customWidth="1"/>
    <col min="9730" max="9781" width="3.109375" style="182" customWidth="1"/>
    <col min="9782" max="9782" width="0.109375" style="182" customWidth="1"/>
    <col min="9783" max="9785" width="0" style="182" hidden="1" customWidth="1"/>
    <col min="9786" max="9984" width="8.88671875" style="182"/>
    <col min="9985" max="9985" width="6.88671875" style="182" customWidth="1"/>
    <col min="9986" max="10037" width="3.109375" style="182" customWidth="1"/>
    <col min="10038" max="10038" width="0.109375" style="182" customWidth="1"/>
    <col min="10039" max="10041" width="0" style="182" hidden="1" customWidth="1"/>
    <col min="10042" max="10240" width="8.88671875" style="182"/>
    <col min="10241" max="10241" width="6.88671875" style="182" customWidth="1"/>
    <col min="10242" max="10293" width="3.109375" style="182" customWidth="1"/>
    <col min="10294" max="10294" width="0.109375" style="182" customWidth="1"/>
    <col min="10295" max="10297" width="0" style="182" hidden="1" customWidth="1"/>
    <col min="10298" max="10496" width="8.88671875" style="182"/>
    <col min="10497" max="10497" width="6.88671875" style="182" customWidth="1"/>
    <col min="10498" max="10549" width="3.109375" style="182" customWidth="1"/>
    <col min="10550" max="10550" width="0.109375" style="182" customWidth="1"/>
    <col min="10551" max="10553" width="0" style="182" hidden="1" customWidth="1"/>
    <col min="10554" max="10752" width="8.88671875" style="182"/>
    <col min="10753" max="10753" width="6.88671875" style="182" customWidth="1"/>
    <col min="10754" max="10805" width="3.109375" style="182" customWidth="1"/>
    <col min="10806" max="10806" width="0.109375" style="182" customWidth="1"/>
    <col min="10807" max="10809" width="0" style="182" hidden="1" customWidth="1"/>
    <col min="10810" max="11008" width="8.88671875" style="182"/>
    <col min="11009" max="11009" width="6.88671875" style="182" customWidth="1"/>
    <col min="11010" max="11061" width="3.109375" style="182" customWidth="1"/>
    <col min="11062" max="11062" width="0.109375" style="182" customWidth="1"/>
    <col min="11063" max="11065" width="0" style="182" hidden="1" customWidth="1"/>
    <col min="11066" max="11264" width="8.88671875" style="182"/>
    <col min="11265" max="11265" width="6.88671875" style="182" customWidth="1"/>
    <col min="11266" max="11317" width="3.109375" style="182" customWidth="1"/>
    <col min="11318" max="11318" width="0.109375" style="182" customWidth="1"/>
    <col min="11319" max="11321" width="0" style="182" hidden="1" customWidth="1"/>
    <col min="11322" max="11520" width="8.88671875" style="182"/>
    <col min="11521" max="11521" width="6.88671875" style="182" customWidth="1"/>
    <col min="11522" max="11573" width="3.109375" style="182" customWidth="1"/>
    <col min="11574" max="11574" width="0.109375" style="182" customWidth="1"/>
    <col min="11575" max="11577" width="0" style="182" hidden="1" customWidth="1"/>
    <col min="11578" max="11776" width="8.88671875" style="182"/>
    <col min="11777" max="11777" width="6.88671875" style="182" customWidth="1"/>
    <col min="11778" max="11829" width="3.109375" style="182" customWidth="1"/>
    <col min="11830" max="11830" width="0.109375" style="182" customWidth="1"/>
    <col min="11831" max="11833" width="0" style="182" hidden="1" customWidth="1"/>
    <col min="11834" max="12032" width="8.88671875" style="182"/>
    <col min="12033" max="12033" width="6.88671875" style="182" customWidth="1"/>
    <col min="12034" max="12085" width="3.109375" style="182" customWidth="1"/>
    <col min="12086" max="12086" width="0.109375" style="182" customWidth="1"/>
    <col min="12087" max="12089" width="0" style="182" hidden="1" customWidth="1"/>
    <col min="12090" max="12288" width="8.88671875" style="182"/>
    <col min="12289" max="12289" width="6.88671875" style="182" customWidth="1"/>
    <col min="12290" max="12341" width="3.109375" style="182" customWidth="1"/>
    <col min="12342" max="12342" width="0.109375" style="182" customWidth="1"/>
    <col min="12343" max="12345" width="0" style="182" hidden="1" customWidth="1"/>
    <col min="12346" max="12544" width="8.88671875" style="182"/>
    <col min="12545" max="12545" width="6.88671875" style="182" customWidth="1"/>
    <col min="12546" max="12597" width="3.109375" style="182" customWidth="1"/>
    <col min="12598" max="12598" width="0.109375" style="182" customWidth="1"/>
    <col min="12599" max="12601" width="0" style="182" hidden="1" customWidth="1"/>
    <col min="12602" max="12800" width="8.88671875" style="182"/>
    <col min="12801" max="12801" width="6.88671875" style="182" customWidth="1"/>
    <col min="12802" max="12853" width="3.109375" style="182" customWidth="1"/>
    <col min="12854" max="12854" width="0.109375" style="182" customWidth="1"/>
    <col min="12855" max="12857" width="0" style="182" hidden="1" customWidth="1"/>
    <col min="12858" max="13056" width="8.88671875" style="182"/>
    <col min="13057" max="13057" width="6.88671875" style="182" customWidth="1"/>
    <col min="13058" max="13109" width="3.109375" style="182" customWidth="1"/>
    <col min="13110" max="13110" width="0.109375" style="182" customWidth="1"/>
    <col min="13111" max="13113" width="0" style="182" hidden="1" customWidth="1"/>
    <col min="13114" max="13312" width="8.88671875" style="182"/>
    <col min="13313" max="13313" width="6.88671875" style="182" customWidth="1"/>
    <col min="13314" max="13365" width="3.109375" style="182" customWidth="1"/>
    <col min="13366" max="13366" width="0.109375" style="182" customWidth="1"/>
    <col min="13367" max="13369" width="0" style="182" hidden="1" customWidth="1"/>
    <col min="13370" max="13568" width="8.88671875" style="182"/>
    <col min="13569" max="13569" width="6.88671875" style="182" customWidth="1"/>
    <col min="13570" max="13621" width="3.109375" style="182" customWidth="1"/>
    <col min="13622" max="13622" width="0.109375" style="182" customWidth="1"/>
    <col min="13623" max="13625" width="0" style="182" hidden="1" customWidth="1"/>
    <col min="13626" max="13824" width="8.88671875" style="182"/>
    <col min="13825" max="13825" width="6.88671875" style="182" customWidth="1"/>
    <col min="13826" max="13877" width="3.109375" style="182" customWidth="1"/>
    <col min="13878" max="13878" width="0.109375" style="182" customWidth="1"/>
    <col min="13879" max="13881" width="0" style="182" hidden="1" customWidth="1"/>
    <col min="13882" max="14080" width="8.88671875" style="182"/>
    <col min="14081" max="14081" width="6.88671875" style="182" customWidth="1"/>
    <col min="14082" max="14133" width="3.109375" style="182" customWidth="1"/>
    <col min="14134" max="14134" width="0.109375" style="182" customWidth="1"/>
    <col min="14135" max="14137" width="0" style="182" hidden="1" customWidth="1"/>
    <col min="14138" max="14336" width="8.88671875" style="182"/>
    <col min="14337" max="14337" width="6.88671875" style="182" customWidth="1"/>
    <col min="14338" max="14389" width="3.109375" style="182" customWidth="1"/>
    <col min="14390" max="14390" width="0.109375" style="182" customWidth="1"/>
    <col min="14391" max="14393" width="0" style="182" hidden="1" customWidth="1"/>
    <col min="14394" max="14592" width="8.88671875" style="182"/>
    <col min="14593" max="14593" width="6.88671875" style="182" customWidth="1"/>
    <col min="14594" max="14645" width="3.109375" style="182" customWidth="1"/>
    <col min="14646" max="14646" width="0.109375" style="182" customWidth="1"/>
    <col min="14647" max="14649" width="0" style="182" hidden="1" customWidth="1"/>
    <col min="14650" max="14848" width="8.88671875" style="182"/>
    <col min="14849" max="14849" width="6.88671875" style="182" customWidth="1"/>
    <col min="14850" max="14901" width="3.109375" style="182" customWidth="1"/>
    <col min="14902" max="14902" width="0.109375" style="182" customWidth="1"/>
    <col min="14903" max="14905" width="0" style="182" hidden="1" customWidth="1"/>
    <col min="14906" max="15104" width="8.88671875" style="182"/>
    <col min="15105" max="15105" width="6.88671875" style="182" customWidth="1"/>
    <col min="15106" max="15157" width="3.109375" style="182" customWidth="1"/>
    <col min="15158" max="15158" width="0.109375" style="182" customWidth="1"/>
    <col min="15159" max="15161" width="0" style="182" hidden="1" customWidth="1"/>
    <col min="15162" max="15360" width="8.88671875" style="182"/>
    <col min="15361" max="15361" width="6.88671875" style="182" customWidth="1"/>
    <col min="15362" max="15413" width="3.109375" style="182" customWidth="1"/>
    <col min="15414" max="15414" width="0.109375" style="182" customWidth="1"/>
    <col min="15415" max="15417" width="0" style="182" hidden="1" customWidth="1"/>
    <col min="15418" max="15616" width="8.88671875" style="182"/>
    <col min="15617" max="15617" width="6.88671875" style="182" customWidth="1"/>
    <col min="15618" max="15669" width="3.109375" style="182" customWidth="1"/>
    <col min="15670" max="15670" width="0.109375" style="182" customWidth="1"/>
    <col min="15671" max="15673" width="0" style="182" hidden="1" customWidth="1"/>
    <col min="15674" max="15872" width="8.88671875" style="182"/>
    <col min="15873" max="15873" width="6.88671875" style="182" customWidth="1"/>
    <col min="15874" max="15925" width="3.109375" style="182" customWidth="1"/>
    <col min="15926" max="15926" width="0.109375" style="182" customWidth="1"/>
    <col min="15927" max="15929" width="0" style="182" hidden="1" customWidth="1"/>
    <col min="15930" max="16128" width="8.88671875" style="182"/>
    <col min="16129" max="16129" width="6.88671875" style="182" customWidth="1"/>
    <col min="16130" max="16181" width="3.109375" style="182" customWidth="1"/>
    <col min="16182" max="16182" width="0.109375" style="182" customWidth="1"/>
    <col min="16183" max="16185" width="0" style="182" hidden="1" customWidth="1"/>
    <col min="16186" max="16384" width="8.88671875" style="182"/>
  </cols>
  <sheetData>
    <row r="1" spans="1:61" ht="21" x14ac:dyDescent="0.3">
      <c r="A1" s="451" t="s">
        <v>164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  <c r="AZ1" s="451"/>
      <c r="BA1" s="451"/>
      <c r="BB1" s="451"/>
      <c r="BC1" s="451"/>
      <c r="BD1" s="451"/>
      <c r="BE1" s="451"/>
      <c r="BF1" s="451"/>
      <c r="BG1" s="451"/>
      <c r="BH1" s="451"/>
      <c r="BI1" s="451"/>
    </row>
    <row r="2" spans="1:61" s="1" customFormat="1" ht="21" customHeight="1" x14ac:dyDescent="0.3">
      <c r="A2" s="451" t="s">
        <v>0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  <c r="Y2" s="451"/>
      <c r="Z2" s="451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51"/>
      <c r="AZ2" s="451"/>
      <c r="BA2" s="451"/>
      <c r="BB2" s="451"/>
      <c r="BC2" s="451"/>
      <c r="BD2" s="451"/>
      <c r="BE2" s="451"/>
      <c r="BF2" s="451"/>
      <c r="BG2" s="451"/>
      <c r="BH2" s="451"/>
      <c r="BI2" s="451"/>
    </row>
    <row r="3" spans="1:61" s="1" customFormat="1" ht="21" customHeight="1" x14ac:dyDescent="0.3">
      <c r="A3" s="459" t="s">
        <v>94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59"/>
      <c r="AU3" s="459"/>
      <c r="AV3" s="459"/>
      <c r="AW3" s="459"/>
      <c r="AX3" s="459"/>
      <c r="AY3" s="459"/>
      <c r="AZ3" s="459"/>
      <c r="BA3" s="459"/>
      <c r="BB3" s="459"/>
      <c r="BC3" s="459"/>
      <c r="BD3" s="459"/>
      <c r="BE3" s="459"/>
      <c r="BF3" s="459"/>
      <c r="BG3" s="459"/>
      <c r="BH3" s="459"/>
      <c r="BI3" s="459"/>
    </row>
    <row r="4" spans="1:61" s="1" customFormat="1" ht="21.75" customHeight="1" x14ac:dyDescent="0.3">
      <c r="A4" s="3" t="s">
        <v>167</v>
      </c>
      <c r="B4" s="2"/>
      <c r="C4" s="2"/>
      <c r="D4" s="2"/>
      <c r="E4" s="2"/>
      <c r="F4" s="2"/>
      <c r="G4" s="2"/>
      <c r="H4" s="2"/>
      <c r="I4" s="4"/>
      <c r="J4" s="452" t="s">
        <v>165</v>
      </c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3"/>
      <c r="Z4" s="453"/>
      <c r="AA4" s="453"/>
      <c r="AB4" s="453"/>
      <c r="AC4" s="453"/>
      <c r="AD4" s="453"/>
      <c r="AE4" s="453"/>
      <c r="AF4" s="453"/>
      <c r="AG4" s="453"/>
      <c r="AH4" s="453"/>
      <c r="AI4" s="453"/>
      <c r="AJ4" s="453"/>
      <c r="AK4" s="453"/>
      <c r="AL4" s="453"/>
      <c r="AM4" s="453"/>
      <c r="AN4" s="453"/>
      <c r="AO4" s="453"/>
      <c r="AP4" s="454"/>
      <c r="AQ4" s="454"/>
      <c r="AR4" s="454"/>
      <c r="AS4" s="454"/>
      <c r="AT4" s="454"/>
      <c r="AU4" s="3" t="s">
        <v>166</v>
      </c>
      <c r="AV4" s="5"/>
      <c r="AW4" s="5"/>
      <c r="AX4" s="2"/>
      <c r="AY4" s="2"/>
      <c r="AZ4" s="2"/>
      <c r="BA4" s="2"/>
    </row>
    <row r="5" spans="1:61" ht="14.4" customHeight="1" x14ac:dyDescent="0.3">
      <c r="A5" s="182" t="s">
        <v>1</v>
      </c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8"/>
      <c r="Y5" s="458"/>
      <c r="Z5" s="458"/>
      <c r="AA5" s="458"/>
      <c r="AB5" s="458"/>
      <c r="AC5" s="458"/>
      <c r="AD5" s="458"/>
      <c r="AE5" s="458"/>
      <c r="AF5" s="458"/>
      <c r="AG5" s="458"/>
      <c r="AH5" s="458"/>
      <c r="AI5" s="458"/>
      <c r="AJ5" s="458"/>
      <c r="AK5" s="458"/>
      <c r="AL5" s="458"/>
      <c r="AM5" s="458"/>
      <c r="AN5" s="458"/>
      <c r="AO5" s="458"/>
      <c r="AU5" s="182" t="s">
        <v>2</v>
      </c>
    </row>
    <row r="6" spans="1:61" ht="14.4" customHeight="1" x14ac:dyDescent="0.3">
      <c r="A6" s="182" t="s">
        <v>3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U6" s="182" t="s">
        <v>4</v>
      </c>
    </row>
    <row r="7" spans="1:61" ht="14.4" customHeight="1" x14ac:dyDescent="0.3">
      <c r="A7" s="182" t="s">
        <v>5</v>
      </c>
      <c r="Q7" s="462" t="s">
        <v>168</v>
      </c>
      <c r="R7" s="462"/>
      <c r="S7" s="462"/>
      <c r="T7" s="462"/>
      <c r="U7" s="462"/>
      <c r="V7" s="462"/>
      <c r="W7" s="462"/>
      <c r="X7" s="462"/>
      <c r="Y7" s="462"/>
      <c r="Z7" s="462"/>
      <c r="AA7" s="462"/>
      <c r="AB7" s="462"/>
      <c r="AC7" s="462"/>
      <c r="AD7" s="462"/>
      <c r="AE7" s="462"/>
      <c r="AF7" s="462"/>
      <c r="AG7" s="462"/>
      <c r="AH7" s="462"/>
      <c r="AI7" s="462"/>
      <c r="AJ7" s="462"/>
      <c r="AK7" s="462"/>
      <c r="AL7" s="462"/>
      <c r="AM7" s="462"/>
      <c r="AU7" s="182" t="s">
        <v>155</v>
      </c>
    </row>
    <row r="8" spans="1:61" ht="14.4" customHeight="1" x14ac:dyDescent="0.3">
      <c r="A8" s="182" t="s">
        <v>95</v>
      </c>
      <c r="I8" s="100"/>
      <c r="Q8" s="460" t="s">
        <v>169</v>
      </c>
      <c r="R8" s="460"/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I8" s="460"/>
      <c r="AJ8" s="460"/>
      <c r="AK8" s="460"/>
      <c r="AL8" s="460"/>
      <c r="AM8" s="460"/>
      <c r="AU8" s="182" t="s">
        <v>154</v>
      </c>
    </row>
    <row r="9" spans="1:61" ht="14.4" customHeight="1" x14ac:dyDescent="0.25">
      <c r="A9" s="463" t="s">
        <v>211</v>
      </c>
      <c r="B9" s="464"/>
      <c r="C9" s="464"/>
      <c r="D9" s="464"/>
      <c r="E9" s="464"/>
      <c r="F9" s="464"/>
      <c r="G9" s="464"/>
      <c r="I9" s="100"/>
      <c r="Q9" s="461" t="s">
        <v>170</v>
      </c>
      <c r="R9" s="461"/>
      <c r="S9" s="461"/>
      <c r="T9" s="461"/>
      <c r="U9" s="461"/>
      <c r="V9" s="461"/>
      <c r="W9" s="461"/>
      <c r="X9" s="461"/>
      <c r="Y9" s="461"/>
      <c r="Z9" s="461"/>
      <c r="AA9" s="461"/>
      <c r="AB9" s="461"/>
      <c r="AC9" s="461"/>
      <c r="AD9" s="461"/>
      <c r="AE9" s="461"/>
      <c r="AF9" s="461"/>
      <c r="AG9" s="461"/>
      <c r="AH9" s="461"/>
      <c r="AI9" s="461"/>
      <c r="AJ9" s="461"/>
      <c r="AK9" s="461"/>
      <c r="AL9" s="461"/>
      <c r="AM9" s="461"/>
    </row>
    <row r="10" spans="1:61" ht="14.4" customHeight="1" x14ac:dyDescent="0.3">
      <c r="I10" s="10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61" x14ac:dyDescent="0.3">
      <c r="I11" s="100"/>
      <c r="P11" s="462" t="s">
        <v>171</v>
      </c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  <c r="AL11" s="462"/>
      <c r="AM11" s="462"/>
      <c r="AN11" s="462"/>
    </row>
    <row r="12" spans="1:61" ht="14.4" x14ac:dyDescent="0.3">
      <c r="I12" s="100"/>
      <c r="P12" s="455" t="s">
        <v>182</v>
      </c>
      <c r="Q12" s="455"/>
      <c r="R12" s="455"/>
      <c r="S12" s="455"/>
      <c r="T12" s="455"/>
      <c r="U12" s="455"/>
      <c r="V12" s="455"/>
      <c r="W12" s="455"/>
      <c r="X12" s="455"/>
      <c r="Y12" s="455"/>
      <c r="Z12" s="455"/>
      <c r="AA12" s="455"/>
      <c r="AB12" s="455"/>
      <c r="AC12" s="455"/>
      <c r="AD12" s="455"/>
      <c r="AE12" s="455"/>
      <c r="AF12" s="455"/>
      <c r="AG12" s="455"/>
      <c r="AH12" s="455"/>
      <c r="AI12" s="455"/>
      <c r="AJ12" s="455"/>
      <c r="AK12" s="455"/>
      <c r="AL12" s="455"/>
      <c r="AM12" s="455"/>
      <c r="AN12" s="455"/>
      <c r="AO12" s="456"/>
      <c r="AP12" s="456"/>
      <c r="AQ12" s="456"/>
      <c r="AR12" s="456"/>
      <c r="AS12" s="456"/>
      <c r="AT12" s="456"/>
    </row>
    <row r="13" spans="1:61" ht="14.4" x14ac:dyDescent="0.3">
      <c r="I13" s="100"/>
      <c r="P13" s="455" t="s">
        <v>183</v>
      </c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5"/>
      <c r="AF13" s="455"/>
      <c r="AG13" s="455"/>
      <c r="AH13" s="455"/>
      <c r="AI13" s="455"/>
      <c r="AJ13" s="455"/>
      <c r="AK13" s="455"/>
      <c r="AL13" s="455"/>
      <c r="AM13" s="455"/>
      <c r="AN13" s="455"/>
      <c r="AO13" s="457"/>
      <c r="AP13" s="457"/>
      <c r="AQ13" s="457"/>
      <c r="AR13" s="457"/>
      <c r="AS13" s="457"/>
      <c r="AT13" s="457"/>
    </row>
    <row r="14" spans="1:61" ht="15.75" customHeight="1" x14ac:dyDescent="0.3">
      <c r="I14" s="100"/>
      <c r="P14" s="455" t="s">
        <v>184</v>
      </c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7"/>
      <c r="AP14" s="457"/>
      <c r="AQ14" s="457"/>
      <c r="AR14" s="457"/>
      <c r="AS14" s="457"/>
      <c r="AT14" s="457"/>
    </row>
    <row r="15" spans="1:61" ht="8.4" customHeight="1" x14ac:dyDescent="0.3">
      <c r="I15" s="100"/>
      <c r="P15" s="417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</row>
    <row r="16" spans="1:61" s="141" customFormat="1" ht="17.100000000000001" customHeight="1" x14ac:dyDescent="0.3">
      <c r="A16" s="138"/>
      <c r="B16" s="138"/>
      <c r="C16" s="138"/>
      <c r="D16" s="138"/>
      <c r="E16" s="138"/>
      <c r="F16" s="138"/>
      <c r="G16" s="489" t="s">
        <v>172</v>
      </c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138"/>
      <c r="AF16" s="138"/>
      <c r="AG16" s="138"/>
      <c r="AH16" s="138"/>
      <c r="AI16" s="489" t="s">
        <v>177</v>
      </c>
      <c r="AJ16" s="489"/>
      <c r="AK16" s="489"/>
      <c r="AL16" s="489"/>
      <c r="AM16" s="489"/>
      <c r="AN16" s="489"/>
      <c r="AO16" s="489"/>
      <c r="AP16" s="489"/>
      <c r="AQ16" s="489"/>
      <c r="AR16" s="489"/>
      <c r="AS16" s="489"/>
      <c r="AT16" s="489"/>
      <c r="AU16" s="489"/>
      <c r="AV16" s="489"/>
      <c r="AW16" s="489"/>
      <c r="AX16" s="489"/>
      <c r="AY16" s="489"/>
      <c r="AZ16" s="489"/>
      <c r="BA16" s="139"/>
      <c r="BB16" s="246"/>
      <c r="BC16" s="246"/>
      <c r="BD16" s="246"/>
      <c r="BE16" s="246"/>
      <c r="BF16" s="246"/>
      <c r="BG16" s="140"/>
      <c r="BH16" s="140"/>
      <c r="BI16" s="140"/>
    </row>
    <row r="17" spans="1:69" s="141" customFormat="1" ht="7.35" customHeight="1" x14ac:dyDescent="0.3">
      <c r="A17" s="138"/>
      <c r="B17" s="138"/>
      <c r="C17" s="138"/>
      <c r="D17" s="138"/>
      <c r="E17" s="138"/>
      <c r="F17" s="138"/>
      <c r="G17" s="246"/>
      <c r="H17" s="246"/>
      <c r="I17" s="416"/>
      <c r="J17" s="246"/>
      <c r="K17" s="248"/>
      <c r="L17" s="248"/>
      <c r="M17" s="248"/>
      <c r="N17" s="248"/>
      <c r="O17" s="248"/>
      <c r="P17" s="248"/>
      <c r="Q17" s="248"/>
      <c r="R17" s="248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144"/>
      <c r="AF17" s="144"/>
      <c r="AG17" s="143"/>
      <c r="AH17" s="143"/>
      <c r="AI17" s="248"/>
      <c r="AJ17" s="248"/>
      <c r="AK17" s="248"/>
      <c r="AL17" s="248"/>
      <c r="AM17" s="248"/>
      <c r="AN17" s="246"/>
      <c r="AO17" s="246"/>
      <c r="AP17" s="246"/>
      <c r="AQ17" s="246"/>
      <c r="AR17" s="246"/>
      <c r="AS17" s="246"/>
      <c r="AT17" s="246"/>
      <c r="AU17" s="246"/>
      <c r="AV17" s="246"/>
      <c r="AW17" s="246"/>
      <c r="AX17" s="246"/>
      <c r="AY17" s="246"/>
      <c r="AZ17" s="246"/>
      <c r="BA17" s="139"/>
      <c r="BB17" s="246"/>
      <c r="BC17" s="246"/>
      <c r="BD17" s="246"/>
      <c r="BE17" s="246"/>
      <c r="BF17" s="246"/>
      <c r="BG17" s="140"/>
      <c r="BH17" s="140"/>
      <c r="BI17" s="140"/>
    </row>
    <row r="18" spans="1:69" s="141" customFormat="1" ht="15.6" customHeight="1" x14ac:dyDescent="0.3">
      <c r="A18" s="138"/>
      <c r="B18" s="138"/>
      <c r="C18" s="138"/>
      <c r="D18" s="138"/>
      <c r="E18" s="138"/>
      <c r="F18" s="138"/>
      <c r="G18" s="489" t="s">
        <v>173</v>
      </c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246"/>
      <c r="Z18" s="246"/>
      <c r="AA18" s="246"/>
      <c r="AB18" s="246"/>
      <c r="AC18" s="246"/>
      <c r="AD18" s="246"/>
      <c r="AE18" s="138"/>
      <c r="AF18" s="138"/>
      <c r="AG18" s="138"/>
      <c r="AH18" s="138"/>
      <c r="AI18" s="489" t="s">
        <v>178</v>
      </c>
      <c r="AJ18" s="489"/>
      <c r="AK18" s="489"/>
      <c r="AL18" s="489"/>
      <c r="AM18" s="489"/>
      <c r="AN18" s="489"/>
      <c r="AO18" s="489"/>
      <c r="AP18" s="489"/>
      <c r="AQ18" s="489"/>
      <c r="AR18" s="489"/>
      <c r="AS18" s="489"/>
      <c r="AT18" s="489"/>
      <c r="AU18" s="489"/>
      <c r="AV18" s="489"/>
      <c r="AW18" s="489"/>
      <c r="AX18" s="489"/>
      <c r="AY18" s="489"/>
      <c r="AZ18" s="489"/>
      <c r="BA18" s="489"/>
      <c r="BB18" s="489"/>
      <c r="BC18" s="489"/>
      <c r="BD18" s="489"/>
      <c r="BE18" s="489"/>
      <c r="BF18" s="489"/>
      <c r="BG18" s="140"/>
      <c r="BH18" s="140"/>
      <c r="BI18" s="140"/>
    </row>
    <row r="19" spans="1:69" s="141" customFormat="1" ht="7.35" customHeight="1" x14ac:dyDescent="0.3">
      <c r="A19" s="138"/>
      <c r="B19" s="138"/>
      <c r="C19" s="138"/>
      <c r="D19" s="138"/>
      <c r="E19" s="138"/>
      <c r="F19" s="138"/>
      <c r="G19" s="246"/>
      <c r="H19" s="246"/>
      <c r="I19" s="246"/>
      <c r="J19" s="246"/>
      <c r="K19" s="250" t="s">
        <v>6</v>
      </c>
      <c r="L19" s="250"/>
      <c r="M19" s="250"/>
      <c r="N19" s="250"/>
      <c r="O19" s="250"/>
      <c r="P19" s="250"/>
      <c r="Q19" s="250"/>
      <c r="R19" s="250"/>
      <c r="S19" s="250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138"/>
      <c r="AF19" s="138"/>
      <c r="AG19" s="138"/>
      <c r="AH19" s="138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246"/>
      <c r="AY19" s="246"/>
      <c r="AZ19" s="246"/>
      <c r="BA19" s="139"/>
      <c r="BB19" s="246"/>
      <c r="BC19" s="246"/>
      <c r="BD19" s="246"/>
      <c r="BE19" s="246"/>
      <c r="BF19" s="246"/>
      <c r="BG19" s="140"/>
      <c r="BH19" s="140"/>
      <c r="BI19" s="140"/>
    </row>
    <row r="20" spans="1:69" s="141" customFormat="1" ht="15.6" x14ac:dyDescent="0.3">
      <c r="A20" s="138"/>
      <c r="B20" s="138"/>
      <c r="C20" s="138"/>
      <c r="D20" s="138"/>
      <c r="E20" s="138"/>
      <c r="F20" s="138"/>
      <c r="G20" s="489" t="s">
        <v>175</v>
      </c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246"/>
      <c r="Z20" s="246"/>
      <c r="AA20" s="246"/>
      <c r="AB20" s="246"/>
      <c r="AC20" s="246"/>
      <c r="AD20" s="246"/>
      <c r="AE20" s="138"/>
      <c r="AF20" s="138"/>
      <c r="AG20" s="138"/>
      <c r="AH20" s="138"/>
      <c r="AI20" s="489" t="s">
        <v>143</v>
      </c>
      <c r="AJ20" s="489"/>
      <c r="AK20" s="489"/>
      <c r="AL20" s="489"/>
      <c r="AM20" s="489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139"/>
      <c r="BB20" s="246"/>
      <c r="BC20" s="246"/>
      <c r="BD20" s="246"/>
      <c r="BE20" s="246"/>
      <c r="BF20" s="246"/>
      <c r="BG20" s="140"/>
      <c r="BH20" s="140"/>
      <c r="BI20" s="140"/>
    </row>
    <row r="21" spans="1:69" s="141" customFormat="1" ht="6.6" customHeight="1" x14ac:dyDescent="0.25">
      <c r="A21" s="138"/>
      <c r="B21" s="143"/>
      <c r="C21" s="143"/>
      <c r="D21" s="143"/>
      <c r="E21" s="143"/>
      <c r="F21" s="143"/>
      <c r="G21" s="248"/>
      <c r="H21" s="248"/>
      <c r="I21" s="246"/>
      <c r="J21" s="246"/>
      <c r="K21" s="250" t="s">
        <v>7</v>
      </c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138"/>
      <c r="AF21" s="138"/>
      <c r="AG21" s="138"/>
      <c r="AH21" s="138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6"/>
      <c r="BA21" s="139"/>
      <c r="BB21" s="247"/>
      <c r="BC21" s="247"/>
      <c r="BD21" s="247"/>
      <c r="BE21" s="247"/>
      <c r="BF21" s="247"/>
      <c r="BG21" s="142"/>
      <c r="BH21" s="142"/>
      <c r="BI21" s="142"/>
    </row>
    <row r="22" spans="1:69" s="141" customFormat="1" x14ac:dyDescent="0.25">
      <c r="A22" s="138"/>
      <c r="B22" s="138"/>
      <c r="C22" s="138"/>
      <c r="D22" s="138"/>
      <c r="E22" s="138"/>
      <c r="F22" s="138"/>
      <c r="G22" s="489" t="s">
        <v>249</v>
      </c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  <c r="T22" s="489"/>
      <c r="U22" s="489"/>
      <c r="V22" s="489"/>
      <c r="W22" s="489"/>
      <c r="X22" s="489"/>
      <c r="Y22" s="246"/>
      <c r="Z22" s="246"/>
      <c r="AA22" s="246"/>
      <c r="AB22" s="246"/>
      <c r="AC22" s="246"/>
      <c r="AD22" s="246"/>
      <c r="AE22" s="138"/>
      <c r="AF22" s="138"/>
      <c r="AG22" s="138"/>
      <c r="AH22" s="138"/>
      <c r="AI22" s="489" t="s">
        <v>179</v>
      </c>
      <c r="AJ22" s="489"/>
      <c r="AK22" s="489"/>
      <c r="AL22" s="489"/>
      <c r="AM22" s="489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139"/>
      <c r="BB22" s="247"/>
      <c r="BC22" s="247"/>
      <c r="BD22" s="247"/>
      <c r="BE22" s="247"/>
      <c r="BF22" s="247"/>
      <c r="BG22" s="142"/>
      <c r="BH22" s="142"/>
      <c r="BI22" s="142"/>
    </row>
    <row r="23" spans="1:69" s="141" customFormat="1" ht="8.4" customHeight="1" x14ac:dyDescent="0.25">
      <c r="A23" s="138"/>
      <c r="B23" s="138"/>
      <c r="C23" s="138"/>
      <c r="D23" s="138"/>
      <c r="E23" s="138"/>
      <c r="F23" s="138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138"/>
      <c r="AF23" s="138"/>
      <c r="AG23" s="138"/>
      <c r="AH23" s="138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139"/>
    </row>
    <row r="24" spans="1:69" s="141" customFormat="1" x14ac:dyDescent="0.25">
      <c r="A24" s="138"/>
      <c r="B24" s="145"/>
      <c r="C24" s="145"/>
      <c r="D24" s="145"/>
      <c r="E24" s="145"/>
      <c r="F24" s="145"/>
      <c r="G24" s="492" t="s">
        <v>176</v>
      </c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250"/>
      <c r="Z24" s="250"/>
      <c r="AA24" s="250"/>
      <c r="AB24" s="250"/>
      <c r="AC24" s="250"/>
      <c r="AD24" s="250"/>
      <c r="AE24" s="145"/>
      <c r="AF24" s="138"/>
      <c r="AG24" s="146"/>
      <c r="AH24" s="146"/>
      <c r="AI24" s="490" t="s">
        <v>180</v>
      </c>
      <c r="AJ24" s="490"/>
      <c r="AK24" s="490"/>
      <c r="AL24" s="490"/>
      <c r="AM24" s="490"/>
      <c r="AN24" s="490"/>
      <c r="AO24" s="490"/>
      <c r="AP24" s="490"/>
      <c r="AQ24" s="490"/>
      <c r="AR24" s="490"/>
      <c r="AS24" s="490"/>
      <c r="AT24" s="490"/>
      <c r="AU24" s="490"/>
      <c r="AV24" s="490"/>
      <c r="AW24" s="490"/>
      <c r="AX24" s="490"/>
      <c r="AY24" s="490"/>
      <c r="AZ24" s="490"/>
      <c r="BA24" s="139"/>
    </row>
    <row r="25" spans="1:69" ht="15.75" customHeight="1" x14ac:dyDescent="0.3">
      <c r="I25" s="100"/>
      <c r="P25" s="417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</row>
    <row r="26" spans="1:69" ht="14.4" thickBot="1" x14ac:dyDescent="0.35">
      <c r="A26" s="491" t="s">
        <v>181</v>
      </c>
      <c r="B26" s="491"/>
      <c r="C26" s="491"/>
      <c r="D26" s="491"/>
      <c r="E26" s="491"/>
      <c r="F26" s="491"/>
      <c r="G26" s="491"/>
      <c r="H26" s="491"/>
      <c r="I26" s="491"/>
      <c r="J26" s="491"/>
      <c r="K26" s="491"/>
      <c r="L26" s="491"/>
      <c r="M26" s="491"/>
      <c r="N26" s="491"/>
      <c r="O26" s="491"/>
      <c r="P26" s="491"/>
      <c r="Q26" s="491"/>
      <c r="R26" s="491"/>
      <c r="S26" s="491"/>
      <c r="T26" s="491"/>
      <c r="U26" s="491"/>
      <c r="V26" s="491"/>
      <c r="W26" s="491"/>
      <c r="X26" s="491"/>
      <c r="Y26" s="491"/>
      <c r="Z26" s="491"/>
      <c r="AA26" s="491"/>
      <c r="AB26" s="491"/>
      <c r="AC26" s="491"/>
      <c r="AD26" s="491"/>
      <c r="AE26" s="491"/>
      <c r="AF26" s="491"/>
      <c r="AG26" s="491"/>
      <c r="AH26" s="491"/>
      <c r="AI26" s="491"/>
      <c r="AJ26" s="491"/>
      <c r="AK26" s="491"/>
      <c r="AL26" s="491"/>
      <c r="AM26" s="491"/>
      <c r="AN26" s="491"/>
      <c r="AO26" s="491"/>
      <c r="AP26" s="491"/>
      <c r="AQ26" s="491"/>
      <c r="AR26" s="491"/>
      <c r="AS26" s="491"/>
      <c r="AT26" s="491"/>
      <c r="AU26" s="491"/>
      <c r="AV26" s="491"/>
      <c r="AW26" s="491"/>
      <c r="AX26" s="491"/>
      <c r="AY26" s="491"/>
      <c r="AZ26" s="491"/>
      <c r="BA26" s="491"/>
      <c r="BB26" s="493" t="s">
        <v>24</v>
      </c>
      <c r="BC26" s="493"/>
      <c r="BD26" s="493"/>
      <c r="BE26" s="493"/>
      <c r="BF26" s="493"/>
      <c r="BG26" s="493"/>
      <c r="BH26" s="493"/>
      <c r="BI26" s="493"/>
      <c r="BJ26" s="147"/>
      <c r="BK26" s="147"/>
      <c r="BL26" s="147"/>
      <c r="BM26" s="147"/>
      <c r="BN26" s="147"/>
      <c r="BO26" s="147"/>
      <c r="BP26" s="147"/>
      <c r="BQ26" s="147"/>
    </row>
    <row r="27" spans="1:69" s="9" customFormat="1" ht="12.75" customHeight="1" thickBot="1" x14ac:dyDescent="0.35">
      <c r="A27" s="494" t="s">
        <v>8</v>
      </c>
      <c r="B27" s="479" t="s">
        <v>9</v>
      </c>
      <c r="C27" s="498"/>
      <c r="D27" s="498"/>
      <c r="E27" s="498"/>
      <c r="F27" s="498"/>
      <c r="G27" s="479" t="s">
        <v>10</v>
      </c>
      <c r="H27" s="499"/>
      <c r="I27" s="499"/>
      <c r="J27" s="500"/>
      <c r="K27" s="479" t="s">
        <v>11</v>
      </c>
      <c r="L27" s="480"/>
      <c r="M27" s="480"/>
      <c r="N27" s="480"/>
      <c r="O27" s="479" t="s">
        <v>12</v>
      </c>
      <c r="P27" s="498"/>
      <c r="Q27" s="498"/>
      <c r="R27" s="498"/>
      <c r="S27" s="501"/>
      <c r="T27" s="502" t="s">
        <v>13</v>
      </c>
      <c r="U27" s="499"/>
      <c r="V27" s="499"/>
      <c r="W27" s="500"/>
      <c r="X27" s="479" t="s">
        <v>14</v>
      </c>
      <c r="Y27" s="480"/>
      <c r="Z27" s="480"/>
      <c r="AA27" s="503"/>
      <c r="AB27" s="479" t="s">
        <v>15</v>
      </c>
      <c r="AC27" s="498"/>
      <c r="AD27" s="498"/>
      <c r="AE27" s="498"/>
      <c r="AF27" s="498"/>
      <c r="AG27" s="479" t="s">
        <v>16</v>
      </c>
      <c r="AH27" s="499"/>
      <c r="AI27" s="499"/>
      <c r="AJ27" s="500"/>
      <c r="AK27" s="479" t="s">
        <v>17</v>
      </c>
      <c r="AL27" s="480"/>
      <c r="AM27" s="480"/>
      <c r="AN27" s="480"/>
      <c r="AO27" s="479" t="s">
        <v>18</v>
      </c>
      <c r="AP27" s="498"/>
      <c r="AQ27" s="498"/>
      <c r="AR27" s="498"/>
      <c r="AS27" s="501"/>
      <c r="AT27" s="502" t="s">
        <v>19</v>
      </c>
      <c r="AU27" s="499"/>
      <c r="AV27" s="499"/>
      <c r="AW27" s="500"/>
      <c r="AX27" s="479" t="s">
        <v>20</v>
      </c>
      <c r="AY27" s="480"/>
      <c r="AZ27" s="480"/>
      <c r="BA27" s="480"/>
      <c r="BB27" s="592" t="s">
        <v>8</v>
      </c>
      <c r="BC27" s="593" t="s">
        <v>27</v>
      </c>
      <c r="BD27" s="594" t="s">
        <v>250</v>
      </c>
      <c r="BE27" s="593" t="s">
        <v>28</v>
      </c>
      <c r="BF27" s="595" t="s">
        <v>29</v>
      </c>
      <c r="BG27" s="593" t="s">
        <v>234</v>
      </c>
      <c r="BH27" s="593" t="s">
        <v>251</v>
      </c>
      <c r="BI27" s="595" t="s">
        <v>30</v>
      </c>
      <c r="BJ27" s="593" t="s">
        <v>235</v>
      </c>
    </row>
    <row r="28" spans="1:69" s="9" customFormat="1" ht="13.8" thickBot="1" x14ac:dyDescent="0.3">
      <c r="A28" s="495"/>
      <c r="B28" s="78">
        <v>1</v>
      </c>
      <c r="C28" s="79">
        <v>2</v>
      </c>
      <c r="D28" s="79">
        <v>3</v>
      </c>
      <c r="E28" s="79">
        <v>4</v>
      </c>
      <c r="F28" s="85">
        <v>5</v>
      </c>
      <c r="G28" s="78">
        <v>6</v>
      </c>
      <c r="H28" s="79">
        <v>7</v>
      </c>
      <c r="I28" s="79">
        <v>8</v>
      </c>
      <c r="J28" s="82">
        <v>9</v>
      </c>
      <c r="K28" s="78">
        <v>10</v>
      </c>
      <c r="L28" s="79">
        <v>11</v>
      </c>
      <c r="M28" s="79">
        <v>12</v>
      </c>
      <c r="N28" s="83">
        <v>13</v>
      </c>
      <c r="O28" s="78">
        <v>14</v>
      </c>
      <c r="P28" s="79">
        <v>15</v>
      </c>
      <c r="Q28" s="79">
        <v>16</v>
      </c>
      <c r="R28" s="79">
        <v>17</v>
      </c>
      <c r="S28" s="80">
        <v>18</v>
      </c>
      <c r="T28" s="81">
        <v>19</v>
      </c>
      <c r="U28" s="79">
        <v>20</v>
      </c>
      <c r="V28" s="79">
        <v>21</v>
      </c>
      <c r="W28" s="82">
        <v>22</v>
      </c>
      <c r="X28" s="78">
        <v>23</v>
      </c>
      <c r="Y28" s="79">
        <v>24</v>
      </c>
      <c r="Z28" s="79">
        <v>25</v>
      </c>
      <c r="AA28" s="82">
        <v>26</v>
      </c>
      <c r="AB28" s="78">
        <v>27</v>
      </c>
      <c r="AC28" s="79">
        <v>28</v>
      </c>
      <c r="AD28" s="79">
        <v>29</v>
      </c>
      <c r="AE28" s="79">
        <v>30</v>
      </c>
      <c r="AF28" s="85">
        <v>31</v>
      </c>
      <c r="AG28" s="78">
        <v>32</v>
      </c>
      <c r="AH28" s="79">
        <v>33</v>
      </c>
      <c r="AI28" s="79">
        <v>34</v>
      </c>
      <c r="AJ28" s="80">
        <v>35</v>
      </c>
      <c r="AK28" s="78">
        <v>36</v>
      </c>
      <c r="AL28" s="79">
        <v>37</v>
      </c>
      <c r="AM28" s="79">
        <v>38</v>
      </c>
      <c r="AN28" s="83">
        <v>39</v>
      </c>
      <c r="AO28" s="78">
        <v>40</v>
      </c>
      <c r="AP28" s="79">
        <v>41</v>
      </c>
      <c r="AQ28" s="79">
        <v>42</v>
      </c>
      <c r="AR28" s="79">
        <v>43</v>
      </c>
      <c r="AS28" s="80">
        <v>44</v>
      </c>
      <c r="AT28" s="81">
        <v>45</v>
      </c>
      <c r="AU28" s="79">
        <v>46</v>
      </c>
      <c r="AV28" s="79">
        <v>47</v>
      </c>
      <c r="AW28" s="83">
        <v>48</v>
      </c>
      <c r="AX28" s="78">
        <v>49</v>
      </c>
      <c r="AY28" s="81">
        <v>50</v>
      </c>
      <c r="AZ28" s="84">
        <v>51</v>
      </c>
      <c r="BA28" s="105">
        <v>52</v>
      </c>
      <c r="BB28" s="596"/>
      <c r="BC28" s="597"/>
      <c r="BD28" s="598"/>
      <c r="BE28" s="597"/>
      <c r="BF28" s="599"/>
      <c r="BG28" s="597"/>
      <c r="BH28" s="597"/>
      <c r="BI28" s="599"/>
      <c r="BJ28" s="597"/>
    </row>
    <row r="29" spans="1:69" s="9" customFormat="1" ht="12" customHeight="1" x14ac:dyDescent="0.25">
      <c r="A29" s="496"/>
      <c r="B29" s="106">
        <v>1</v>
      </c>
      <c r="C29" s="107">
        <v>7</v>
      </c>
      <c r="D29" s="107">
        <v>14</v>
      </c>
      <c r="E29" s="107">
        <v>21</v>
      </c>
      <c r="F29" s="108">
        <v>28</v>
      </c>
      <c r="G29" s="106">
        <v>5</v>
      </c>
      <c r="H29" s="107">
        <v>12</v>
      </c>
      <c r="I29" s="107">
        <v>19</v>
      </c>
      <c r="J29" s="109">
        <v>26</v>
      </c>
      <c r="K29" s="110">
        <v>2</v>
      </c>
      <c r="L29" s="107">
        <v>9</v>
      </c>
      <c r="M29" s="107">
        <v>16</v>
      </c>
      <c r="N29" s="109">
        <v>23</v>
      </c>
      <c r="O29" s="106">
        <v>30</v>
      </c>
      <c r="P29" s="107">
        <v>7</v>
      </c>
      <c r="Q29" s="107">
        <v>14</v>
      </c>
      <c r="R29" s="107">
        <v>21</v>
      </c>
      <c r="S29" s="111">
        <v>28</v>
      </c>
      <c r="T29" s="110">
        <v>4</v>
      </c>
      <c r="U29" s="107">
        <v>11</v>
      </c>
      <c r="V29" s="107">
        <v>18</v>
      </c>
      <c r="W29" s="109">
        <v>25</v>
      </c>
      <c r="X29" s="106">
        <v>1</v>
      </c>
      <c r="Y29" s="107">
        <v>8</v>
      </c>
      <c r="Z29" s="107">
        <v>15</v>
      </c>
      <c r="AA29" s="109">
        <v>22</v>
      </c>
      <c r="AB29" s="106">
        <v>1</v>
      </c>
      <c r="AC29" s="107">
        <v>8</v>
      </c>
      <c r="AD29" s="107">
        <v>15</v>
      </c>
      <c r="AE29" s="107">
        <v>22</v>
      </c>
      <c r="AF29" s="108">
        <v>29</v>
      </c>
      <c r="AG29" s="106">
        <v>5</v>
      </c>
      <c r="AH29" s="107">
        <v>12</v>
      </c>
      <c r="AI29" s="107">
        <v>19</v>
      </c>
      <c r="AJ29" s="109">
        <v>26</v>
      </c>
      <c r="AK29" s="106">
        <v>3</v>
      </c>
      <c r="AL29" s="107">
        <v>10</v>
      </c>
      <c r="AM29" s="107">
        <v>17</v>
      </c>
      <c r="AN29" s="109">
        <v>24</v>
      </c>
      <c r="AO29" s="106">
        <v>31</v>
      </c>
      <c r="AP29" s="107">
        <v>7</v>
      </c>
      <c r="AQ29" s="107">
        <v>14</v>
      </c>
      <c r="AR29" s="107">
        <v>21</v>
      </c>
      <c r="AS29" s="111">
        <v>28</v>
      </c>
      <c r="AT29" s="110">
        <v>5</v>
      </c>
      <c r="AU29" s="107">
        <v>12</v>
      </c>
      <c r="AV29" s="107">
        <v>19</v>
      </c>
      <c r="AW29" s="109">
        <v>26</v>
      </c>
      <c r="AX29" s="110">
        <v>2</v>
      </c>
      <c r="AY29" s="107">
        <v>9</v>
      </c>
      <c r="AZ29" s="107">
        <v>16</v>
      </c>
      <c r="BA29" s="135">
        <v>23</v>
      </c>
      <c r="BB29" s="596"/>
      <c r="BC29" s="597"/>
      <c r="BD29" s="598"/>
      <c r="BE29" s="597"/>
      <c r="BF29" s="599"/>
      <c r="BG29" s="597"/>
      <c r="BH29" s="597"/>
      <c r="BI29" s="599"/>
      <c r="BJ29" s="597"/>
    </row>
    <row r="30" spans="1:69" s="9" customFormat="1" ht="12.75" customHeight="1" thickBot="1" x14ac:dyDescent="0.3">
      <c r="A30" s="497"/>
      <c r="B30" s="112">
        <v>6</v>
      </c>
      <c r="C30" s="113">
        <v>13</v>
      </c>
      <c r="D30" s="113">
        <v>20</v>
      </c>
      <c r="E30" s="113">
        <v>27</v>
      </c>
      <c r="F30" s="114">
        <v>4</v>
      </c>
      <c r="G30" s="112">
        <v>11</v>
      </c>
      <c r="H30" s="113">
        <v>18</v>
      </c>
      <c r="I30" s="113">
        <v>25</v>
      </c>
      <c r="J30" s="115">
        <v>1</v>
      </c>
      <c r="K30" s="116">
        <v>8</v>
      </c>
      <c r="L30" s="113">
        <v>15</v>
      </c>
      <c r="M30" s="113">
        <v>22</v>
      </c>
      <c r="N30" s="115">
        <v>29</v>
      </c>
      <c r="O30" s="112">
        <v>6</v>
      </c>
      <c r="P30" s="113">
        <v>13</v>
      </c>
      <c r="Q30" s="113">
        <v>20</v>
      </c>
      <c r="R30" s="113">
        <v>27</v>
      </c>
      <c r="S30" s="117">
        <v>3</v>
      </c>
      <c r="T30" s="116">
        <v>10</v>
      </c>
      <c r="U30" s="113">
        <v>17</v>
      </c>
      <c r="V30" s="113">
        <v>24</v>
      </c>
      <c r="W30" s="115">
        <v>31</v>
      </c>
      <c r="X30" s="112">
        <v>7</v>
      </c>
      <c r="Y30" s="113">
        <v>14</v>
      </c>
      <c r="Z30" s="113">
        <v>21</v>
      </c>
      <c r="AA30" s="115">
        <v>28</v>
      </c>
      <c r="AB30" s="112">
        <v>7</v>
      </c>
      <c r="AC30" s="113">
        <v>14</v>
      </c>
      <c r="AD30" s="113">
        <v>21</v>
      </c>
      <c r="AE30" s="113">
        <v>28</v>
      </c>
      <c r="AF30" s="114">
        <v>4</v>
      </c>
      <c r="AG30" s="112">
        <v>11</v>
      </c>
      <c r="AH30" s="113">
        <v>18</v>
      </c>
      <c r="AI30" s="113">
        <v>25</v>
      </c>
      <c r="AJ30" s="115">
        <v>2</v>
      </c>
      <c r="AK30" s="112">
        <v>9</v>
      </c>
      <c r="AL30" s="113">
        <v>26</v>
      </c>
      <c r="AM30" s="113">
        <v>23</v>
      </c>
      <c r="AN30" s="115">
        <v>30</v>
      </c>
      <c r="AO30" s="112">
        <v>6</v>
      </c>
      <c r="AP30" s="113">
        <v>13</v>
      </c>
      <c r="AQ30" s="113">
        <v>20</v>
      </c>
      <c r="AR30" s="113">
        <v>27</v>
      </c>
      <c r="AS30" s="117">
        <v>4</v>
      </c>
      <c r="AT30" s="116">
        <v>11</v>
      </c>
      <c r="AU30" s="113">
        <v>18</v>
      </c>
      <c r="AV30" s="113">
        <v>25</v>
      </c>
      <c r="AW30" s="115">
        <v>1</v>
      </c>
      <c r="AX30" s="116">
        <v>8</v>
      </c>
      <c r="AY30" s="113">
        <v>15</v>
      </c>
      <c r="AZ30" s="113">
        <v>22</v>
      </c>
      <c r="BA30" s="136">
        <v>29</v>
      </c>
      <c r="BB30" s="600"/>
      <c r="BC30" s="601"/>
      <c r="BD30" s="602"/>
      <c r="BE30" s="601"/>
      <c r="BF30" s="603"/>
      <c r="BG30" s="601"/>
      <c r="BH30" s="601"/>
      <c r="BI30" s="603"/>
      <c r="BJ30" s="601"/>
    </row>
    <row r="31" spans="1:69" s="9" customFormat="1" x14ac:dyDescent="0.25">
      <c r="A31" s="148" t="s">
        <v>96</v>
      </c>
      <c r="B31" s="149" t="s">
        <v>97</v>
      </c>
      <c r="C31" s="18" t="s">
        <v>97</v>
      </c>
      <c r="D31" s="18" t="s">
        <v>97</v>
      </c>
      <c r="E31" s="18" t="s">
        <v>97</v>
      </c>
      <c r="F31" s="150" t="s">
        <v>97</v>
      </c>
      <c r="G31" s="149" t="s">
        <v>97</v>
      </c>
      <c r="H31" s="18" t="s">
        <v>97</v>
      </c>
      <c r="I31" s="18" t="s">
        <v>21</v>
      </c>
      <c r="J31" s="151" t="s">
        <v>252</v>
      </c>
      <c r="K31" s="152" t="s">
        <v>252</v>
      </c>
      <c r="L31" s="18" t="s">
        <v>252</v>
      </c>
      <c r="M31" s="18" t="s">
        <v>252</v>
      </c>
      <c r="N31" s="153" t="s">
        <v>252</v>
      </c>
      <c r="O31" s="149" t="s">
        <v>252</v>
      </c>
      <c r="P31" s="18" t="s">
        <v>252</v>
      </c>
      <c r="Q31" s="18" t="s">
        <v>98</v>
      </c>
      <c r="R31" s="18" t="s">
        <v>98</v>
      </c>
      <c r="S31" s="154" t="s">
        <v>22</v>
      </c>
      <c r="T31" s="155" t="s">
        <v>99</v>
      </c>
      <c r="U31" s="156" t="s">
        <v>99</v>
      </c>
      <c r="V31" s="156" t="s">
        <v>23</v>
      </c>
      <c r="W31" s="157" t="s">
        <v>23</v>
      </c>
      <c r="X31" s="158" t="s">
        <v>23</v>
      </c>
      <c r="Y31" s="156" t="s">
        <v>100</v>
      </c>
      <c r="Z31" s="156" t="s">
        <v>21</v>
      </c>
      <c r="AA31" s="159" t="s">
        <v>97</v>
      </c>
      <c r="AB31" s="152" t="s">
        <v>97</v>
      </c>
      <c r="AC31" s="18" t="s">
        <v>97</v>
      </c>
      <c r="AD31" s="18" t="s">
        <v>97</v>
      </c>
      <c r="AE31" s="18" t="s">
        <v>97</v>
      </c>
      <c r="AF31" s="150" t="s">
        <v>97</v>
      </c>
      <c r="AG31" s="149" t="s">
        <v>252</v>
      </c>
      <c r="AH31" s="18" t="s">
        <v>252</v>
      </c>
      <c r="AI31" s="18" t="s">
        <v>252</v>
      </c>
      <c r="AJ31" s="151" t="s">
        <v>252</v>
      </c>
      <c r="AK31" s="152" t="s">
        <v>252</v>
      </c>
      <c r="AL31" s="18" t="s">
        <v>252</v>
      </c>
      <c r="AM31" s="18" t="s">
        <v>252</v>
      </c>
      <c r="AN31" s="153" t="s">
        <v>252</v>
      </c>
      <c r="AO31" s="149" t="s">
        <v>22</v>
      </c>
      <c r="AP31" s="18" t="s">
        <v>98</v>
      </c>
      <c r="AQ31" s="18" t="s">
        <v>22</v>
      </c>
      <c r="AR31" s="18" t="s">
        <v>99</v>
      </c>
      <c r="AS31" s="160" t="s">
        <v>99</v>
      </c>
      <c r="AT31" s="152" t="s">
        <v>99</v>
      </c>
      <c r="AU31" s="18" t="s">
        <v>99</v>
      </c>
      <c r="AV31" s="18" t="s">
        <v>99</v>
      </c>
      <c r="AW31" s="153" t="s">
        <v>99</v>
      </c>
      <c r="AX31" s="149" t="s">
        <v>99</v>
      </c>
      <c r="AY31" s="18" t="s">
        <v>99</v>
      </c>
      <c r="AZ31" s="18" t="s">
        <v>99</v>
      </c>
      <c r="BA31" s="153" t="s">
        <v>99</v>
      </c>
      <c r="BB31" s="164" t="s">
        <v>238</v>
      </c>
      <c r="BC31" s="604">
        <v>15</v>
      </c>
      <c r="BD31" s="604">
        <v>15</v>
      </c>
      <c r="BE31" s="604">
        <v>6</v>
      </c>
      <c r="BF31" s="604">
        <v>4</v>
      </c>
      <c r="BG31" s="604"/>
      <c r="BH31" s="604"/>
      <c r="BI31" s="604">
        <v>12</v>
      </c>
      <c r="BJ31" s="605">
        <f>SUM(BC31:BI31)</f>
        <v>52</v>
      </c>
    </row>
    <row r="32" spans="1:69" s="9" customFormat="1" x14ac:dyDescent="0.25">
      <c r="A32" s="10" t="s">
        <v>101</v>
      </c>
      <c r="B32" s="11" t="s">
        <v>97</v>
      </c>
      <c r="C32" s="94" t="s">
        <v>97</v>
      </c>
      <c r="D32" s="94" t="s">
        <v>97</v>
      </c>
      <c r="E32" s="94" t="s">
        <v>97</v>
      </c>
      <c r="F32" s="102" t="s">
        <v>97</v>
      </c>
      <c r="G32" s="11" t="s">
        <v>97</v>
      </c>
      <c r="H32" s="94" t="s">
        <v>97</v>
      </c>
      <c r="I32" s="18" t="s">
        <v>21</v>
      </c>
      <c r="J32" s="151" t="s">
        <v>252</v>
      </c>
      <c r="K32" s="152" t="s">
        <v>252</v>
      </c>
      <c r="L32" s="18" t="s">
        <v>252</v>
      </c>
      <c r="M32" s="18" t="s">
        <v>252</v>
      </c>
      <c r="N32" s="153" t="s">
        <v>252</v>
      </c>
      <c r="O32" s="149" t="s">
        <v>252</v>
      </c>
      <c r="P32" s="18" t="s">
        <v>252</v>
      </c>
      <c r="Q32" s="94" t="s">
        <v>98</v>
      </c>
      <c r="R32" s="94" t="s">
        <v>98</v>
      </c>
      <c r="S32" s="118" t="s">
        <v>22</v>
      </c>
      <c r="T32" s="119" t="s">
        <v>99</v>
      </c>
      <c r="U32" s="413" t="s">
        <v>99</v>
      </c>
      <c r="V32" s="413" t="s">
        <v>23</v>
      </c>
      <c r="W32" s="121" t="s">
        <v>23</v>
      </c>
      <c r="X32" s="122" t="s">
        <v>23</v>
      </c>
      <c r="Y32" s="413" t="s">
        <v>100</v>
      </c>
      <c r="Z32" s="413" t="s">
        <v>21</v>
      </c>
      <c r="AA32" s="414" t="s">
        <v>97</v>
      </c>
      <c r="AB32" s="104" t="s">
        <v>97</v>
      </c>
      <c r="AC32" s="94" t="s">
        <v>97</v>
      </c>
      <c r="AD32" s="94" t="s">
        <v>97</v>
      </c>
      <c r="AE32" s="94" t="s">
        <v>97</v>
      </c>
      <c r="AF32" s="102" t="s">
        <v>97</v>
      </c>
      <c r="AG32" s="149" t="s">
        <v>252</v>
      </c>
      <c r="AH32" s="18" t="s">
        <v>252</v>
      </c>
      <c r="AI32" s="18" t="s">
        <v>252</v>
      </c>
      <c r="AJ32" s="151" t="s">
        <v>252</v>
      </c>
      <c r="AK32" s="152" t="s">
        <v>252</v>
      </c>
      <c r="AL32" s="18" t="s">
        <v>252</v>
      </c>
      <c r="AM32" s="18" t="s">
        <v>252</v>
      </c>
      <c r="AN32" s="153" t="s">
        <v>252</v>
      </c>
      <c r="AO32" s="11" t="s">
        <v>22</v>
      </c>
      <c r="AP32" s="94" t="s">
        <v>98</v>
      </c>
      <c r="AQ32" s="94" t="s">
        <v>22</v>
      </c>
      <c r="AR32" s="94" t="s">
        <v>99</v>
      </c>
      <c r="AS32" s="103" t="s">
        <v>99</v>
      </c>
      <c r="AT32" s="104" t="s">
        <v>99</v>
      </c>
      <c r="AU32" s="94" t="s">
        <v>99</v>
      </c>
      <c r="AV32" s="94" t="s">
        <v>99</v>
      </c>
      <c r="AW32" s="101" t="s">
        <v>99</v>
      </c>
      <c r="AX32" s="11" t="s">
        <v>99</v>
      </c>
      <c r="AY32" s="94" t="s">
        <v>99</v>
      </c>
      <c r="AZ32" s="94" t="s">
        <v>99</v>
      </c>
      <c r="BA32" s="101" t="s">
        <v>99</v>
      </c>
      <c r="BB32" s="164" t="s">
        <v>239</v>
      </c>
      <c r="BC32" s="604">
        <v>15</v>
      </c>
      <c r="BD32" s="604">
        <v>15</v>
      </c>
      <c r="BE32" s="604">
        <v>6</v>
      </c>
      <c r="BF32" s="604">
        <v>4</v>
      </c>
      <c r="BG32" s="604"/>
      <c r="BH32" s="604"/>
      <c r="BI32" s="604">
        <v>12</v>
      </c>
      <c r="BJ32" s="605">
        <f>SUM(BC32:BI32)</f>
        <v>52</v>
      </c>
    </row>
    <row r="33" spans="1:62" s="9" customFormat="1" ht="13.8" thickBot="1" x14ac:dyDescent="0.3">
      <c r="A33" s="12" t="s">
        <v>102</v>
      </c>
      <c r="B33" s="13" t="s">
        <v>97</v>
      </c>
      <c r="C33" s="96" t="s">
        <v>97</v>
      </c>
      <c r="D33" s="96" t="s">
        <v>97</v>
      </c>
      <c r="E33" s="96" t="s">
        <v>97</v>
      </c>
      <c r="F33" s="86" t="s">
        <v>97</v>
      </c>
      <c r="G33" s="13" t="s">
        <v>97</v>
      </c>
      <c r="H33" s="96" t="s">
        <v>97</v>
      </c>
      <c r="I33" s="96" t="s">
        <v>21</v>
      </c>
      <c r="J33" s="97" t="s">
        <v>252</v>
      </c>
      <c r="K33" s="15" t="s">
        <v>252</v>
      </c>
      <c r="L33" s="96" t="s">
        <v>252</v>
      </c>
      <c r="M33" s="96" t="s">
        <v>252</v>
      </c>
      <c r="N33" s="14" t="s">
        <v>252</v>
      </c>
      <c r="O33" s="13" t="s">
        <v>252</v>
      </c>
      <c r="P33" s="96" t="s">
        <v>252</v>
      </c>
      <c r="Q33" s="96" t="s">
        <v>98</v>
      </c>
      <c r="R33" s="96" t="s">
        <v>98</v>
      </c>
      <c r="S33" s="124" t="s">
        <v>22</v>
      </c>
      <c r="T33" s="125" t="s">
        <v>99</v>
      </c>
      <c r="U33" s="411" t="s">
        <v>99</v>
      </c>
      <c r="V33" s="411" t="s">
        <v>23</v>
      </c>
      <c r="W33" s="127" t="s">
        <v>23</v>
      </c>
      <c r="X33" s="128" t="s">
        <v>23</v>
      </c>
      <c r="Y33" s="411" t="s">
        <v>100</v>
      </c>
      <c r="Z33" s="411" t="s">
        <v>21</v>
      </c>
      <c r="AA33" s="412" t="s">
        <v>97</v>
      </c>
      <c r="AB33" s="15" t="s">
        <v>97</v>
      </c>
      <c r="AC33" s="96" t="s">
        <v>97</v>
      </c>
      <c r="AD33" s="96" t="s">
        <v>97</v>
      </c>
      <c r="AE33" s="96" t="s">
        <v>252</v>
      </c>
      <c r="AF33" s="86" t="s">
        <v>252</v>
      </c>
      <c r="AG33" s="13" t="s">
        <v>252</v>
      </c>
      <c r="AH33" s="96" t="s">
        <v>252</v>
      </c>
      <c r="AI33" s="96" t="s">
        <v>252</v>
      </c>
      <c r="AJ33" s="97" t="s">
        <v>22</v>
      </c>
      <c r="AK33" s="125" t="s">
        <v>22</v>
      </c>
      <c r="AL33" s="411" t="s">
        <v>22</v>
      </c>
      <c r="AM33" s="411" t="s">
        <v>103</v>
      </c>
      <c r="AN33" s="127" t="s">
        <v>103</v>
      </c>
      <c r="AO33" s="128" t="s">
        <v>103</v>
      </c>
      <c r="AP33" s="411" t="s">
        <v>103</v>
      </c>
      <c r="AQ33" s="411" t="s">
        <v>103</v>
      </c>
      <c r="AR33" s="411" t="s">
        <v>104</v>
      </c>
      <c r="AS33" s="355"/>
      <c r="AT33" s="356"/>
      <c r="AU33" s="357"/>
      <c r="AV33" s="358"/>
      <c r="AW33" s="359"/>
      <c r="AX33" s="360"/>
      <c r="AY33" s="358"/>
      <c r="AZ33" s="358"/>
      <c r="BA33" s="359"/>
      <c r="BB33" s="164" t="s">
        <v>240</v>
      </c>
      <c r="BC33" s="604">
        <v>13</v>
      </c>
      <c r="BD33" s="604">
        <v>12</v>
      </c>
      <c r="BE33" s="604">
        <v>6</v>
      </c>
      <c r="BF33" s="604">
        <v>4</v>
      </c>
      <c r="BG33" s="604">
        <v>1</v>
      </c>
      <c r="BH33" s="604">
        <v>5</v>
      </c>
      <c r="BI33" s="604">
        <v>2</v>
      </c>
      <c r="BJ33" s="605">
        <f>SUM(BC33:BI33)</f>
        <v>43</v>
      </c>
    </row>
    <row r="34" spans="1:62" s="21" customFormat="1" ht="13.8" thickBot="1" x14ac:dyDescent="0.3">
      <c r="A34" s="16" t="s">
        <v>105</v>
      </c>
      <c r="B34" s="17"/>
      <c r="C34" s="17"/>
      <c r="D34" s="18" t="s">
        <v>97</v>
      </c>
      <c r="E34" s="19" t="s">
        <v>106</v>
      </c>
      <c r="F34" s="17"/>
      <c r="G34" s="17"/>
      <c r="H34" s="17"/>
      <c r="I34" s="17"/>
      <c r="J34" s="17"/>
      <c r="L34" s="18" t="s">
        <v>252</v>
      </c>
      <c r="M34" s="19" t="s">
        <v>253</v>
      </c>
      <c r="T34" s="18" t="s">
        <v>98</v>
      </c>
      <c r="U34" s="19" t="s">
        <v>107</v>
      </c>
      <c r="V34" s="20"/>
      <c r="W34" s="20"/>
      <c r="X34" s="20"/>
      <c r="Z34" s="19"/>
      <c r="AA34" s="18" t="s">
        <v>100</v>
      </c>
      <c r="AB34" s="19" t="s">
        <v>108</v>
      </c>
      <c r="AC34" s="19"/>
      <c r="AD34" s="19"/>
      <c r="AE34" s="18" t="s">
        <v>99</v>
      </c>
      <c r="AF34" s="19" t="s">
        <v>109</v>
      </c>
      <c r="AG34" s="19"/>
      <c r="AH34" s="19"/>
      <c r="AI34" s="18" t="s">
        <v>103</v>
      </c>
      <c r="AJ34" s="19" t="s">
        <v>110</v>
      </c>
      <c r="AK34" s="19"/>
      <c r="AL34" s="130"/>
      <c r="AM34" s="130"/>
      <c r="AN34" s="130"/>
      <c r="AO34" s="130"/>
      <c r="AP34" s="130"/>
      <c r="AQ34" s="130"/>
      <c r="AR34" s="130"/>
      <c r="AS34" s="131" t="s">
        <v>104</v>
      </c>
      <c r="AT34" s="130" t="s">
        <v>111</v>
      </c>
      <c r="AU34" s="132"/>
      <c r="AV34" s="133"/>
      <c r="AW34" s="133"/>
      <c r="AX34" s="133"/>
      <c r="AY34" s="133"/>
      <c r="AZ34" s="133"/>
      <c r="BA34" s="133"/>
      <c r="BB34" s="167" t="s">
        <v>185</v>
      </c>
      <c r="BC34" s="612">
        <f>SUM(BC31:BC33)</f>
        <v>43</v>
      </c>
      <c r="BD34" s="612">
        <f t="shared" ref="BD34:BI34" si="0">SUM(BD31:BD33)</f>
        <v>42</v>
      </c>
      <c r="BE34" s="612">
        <f t="shared" si="0"/>
        <v>18</v>
      </c>
      <c r="BF34" s="612">
        <f t="shared" si="0"/>
        <v>12</v>
      </c>
      <c r="BG34" s="612">
        <f t="shared" si="0"/>
        <v>1</v>
      </c>
      <c r="BH34" s="612">
        <f t="shared" si="0"/>
        <v>5</v>
      </c>
      <c r="BI34" s="612">
        <f t="shared" si="0"/>
        <v>26</v>
      </c>
      <c r="BJ34" s="612">
        <f>SUM(BJ31:BJ33)</f>
        <v>147</v>
      </c>
    </row>
    <row r="35" spans="1:62" ht="10.5" customHeight="1" x14ac:dyDescent="0.3">
      <c r="A35" s="22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</row>
    <row r="36" spans="1:62" s="23" customFormat="1" ht="15" customHeight="1" thickBot="1" x14ac:dyDescent="0.3">
      <c r="A36" s="174"/>
      <c r="M36" s="174"/>
      <c r="Q36" s="465" t="s">
        <v>25</v>
      </c>
      <c r="R36" s="465"/>
      <c r="S36" s="465"/>
      <c r="T36" s="465"/>
      <c r="U36" s="465"/>
      <c r="V36" s="465"/>
      <c r="W36" s="465"/>
      <c r="X36" s="465"/>
      <c r="Y36" s="465"/>
      <c r="Z36" s="465"/>
      <c r="AA36" s="465"/>
      <c r="AK36" s="175"/>
      <c r="AL36" s="484" t="s">
        <v>26</v>
      </c>
      <c r="AM36" s="484"/>
      <c r="AN36" s="484"/>
      <c r="AO36" s="484"/>
      <c r="AP36" s="484"/>
      <c r="AQ36" s="484"/>
      <c r="AR36" s="484"/>
      <c r="AS36" s="484"/>
      <c r="AT36" s="484"/>
      <c r="AU36" s="484"/>
      <c r="AV36" s="484"/>
      <c r="AW36" s="484"/>
      <c r="AX36" s="484"/>
      <c r="AY36" s="484"/>
      <c r="AZ36" s="484"/>
      <c r="BA36" s="484"/>
      <c r="BB36" s="484"/>
      <c r="BC36" s="484"/>
      <c r="BD36" s="175"/>
    </row>
    <row r="37" spans="1:62" s="21" customFormat="1" ht="63.6" customHeight="1" x14ac:dyDescent="0.2">
      <c r="A37" s="134"/>
      <c r="M37" s="176"/>
      <c r="Q37" s="466" t="s">
        <v>31</v>
      </c>
      <c r="R37" s="467"/>
      <c r="S37" s="467"/>
      <c r="T37" s="467"/>
      <c r="U37" s="467"/>
      <c r="V37" s="467"/>
      <c r="W37" s="467"/>
      <c r="X37" s="468" t="s">
        <v>32</v>
      </c>
      <c r="Y37" s="468"/>
      <c r="Z37" s="468" t="s">
        <v>33</v>
      </c>
      <c r="AA37" s="469"/>
      <c r="AK37" s="485" t="s">
        <v>115</v>
      </c>
      <c r="AL37" s="486"/>
      <c r="AM37" s="486"/>
      <c r="AN37" s="486"/>
      <c r="AO37" s="486"/>
      <c r="AP37" s="486"/>
      <c r="AQ37" s="486"/>
      <c r="AR37" s="486"/>
      <c r="AS37" s="486"/>
      <c r="AT37" s="487"/>
      <c r="AU37" s="488" t="s">
        <v>113</v>
      </c>
      <c r="AV37" s="486"/>
      <c r="AW37" s="486"/>
      <c r="AX37" s="486"/>
      <c r="AY37" s="486"/>
      <c r="AZ37" s="486"/>
      <c r="BA37" s="486"/>
      <c r="BB37" s="487"/>
      <c r="BC37" s="449" t="s">
        <v>32</v>
      </c>
      <c r="BD37" s="450"/>
    </row>
    <row r="38" spans="1:62" s="21" customFormat="1" ht="12.75" customHeight="1" x14ac:dyDescent="0.25">
      <c r="A38" s="415"/>
      <c r="M38" s="177"/>
      <c r="Q38" s="508" t="s">
        <v>138</v>
      </c>
      <c r="R38" s="509"/>
      <c r="S38" s="509"/>
      <c r="T38" s="509"/>
      <c r="U38" s="509"/>
      <c r="V38" s="509"/>
      <c r="W38" s="509"/>
      <c r="X38" s="510">
        <v>1.2</v>
      </c>
      <c r="Y38" s="510"/>
      <c r="Z38" s="506">
        <v>4</v>
      </c>
      <c r="AA38" s="507"/>
      <c r="AK38" s="428" t="s">
        <v>137</v>
      </c>
      <c r="AL38" s="429"/>
      <c r="AM38" s="429"/>
      <c r="AN38" s="429"/>
      <c r="AO38" s="429"/>
      <c r="AP38" s="429"/>
      <c r="AQ38" s="429"/>
      <c r="AR38" s="429"/>
      <c r="AS38" s="429"/>
      <c r="AT38" s="430"/>
      <c r="AU38" s="437" t="s">
        <v>116</v>
      </c>
      <c r="AV38" s="438"/>
      <c r="AW38" s="438"/>
      <c r="AX38" s="438"/>
      <c r="AY38" s="438"/>
      <c r="AZ38" s="438"/>
      <c r="BA38" s="438"/>
      <c r="BB38" s="439"/>
      <c r="BC38" s="437">
        <v>6</v>
      </c>
      <c r="BD38" s="446"/>
    </row>
    <row r="39" spans="1:62" s="21" customFormat="1" x14ac:dyDescent="0.25">
      <c r="A39" s="415"/>
      <c r="M39" s="177"/>
      <c r="Q39" s="508" t="s">
        <v>114</v>
      </c>
      <c r="R39" s="509"/>
      <c r="S39" s="509"/>
      <c r="T39" s="509"/>
      <c r="U39" s="509"/>
      <c r="V39" s="509"/>
      <c r="W39" s="509"/>
      <c r="X39" s="510">
        <v>3.4</v>
      </c>
      <c r="Y39" s="510"/>
      <c r="Z39" s="506">
        <v>4</v>
      </c>
      <c r="AA39" s="507"/>
      <c r="AK39" s="431"/>
      <c r="AL39" s="432"/>
      <c r="AM39" s="432"/>
      <c r="AN39" s="432"/>
      <c r="AO39" s="432"/>
      <c r="AP39" s="432"/>
      <c r="AQ39" s="432"/>
      <c r="AR39" s="432"/>
      <c r="AS39" s="432"/>
      <c r="AT39" s="433"/>
      <c r="AU39" s="440"/>
      <c r="AV39" s="441"/>
      <c r="AW39" s="441"/>
      <c r="AX39" s="441"/>
      <c r="AY39" s="441"/>
      <c r="AZ39" s="441"/>
      <c r="BA39" s="441"/>
      <c r="BB39" s="442"/>
      <c r="BC39" s="440"/>
      <c r="BD39" s="447"/>
    </row>
    <row r="40" spans="1:62" s="21" customFormat="1" ht="12.75" customHeight="1" thickBot="1" x14ac:dyDescent="0.3">
      <c r="A40" s="415"/>
      <c r="M40" s="177"/>
      <c r="Q40" s="511" t="s">
        <v>142</v>
      </c>
      <c r="R40" s="512"/>
      <c r="S40" s="512"/>
      <c r="T40" s="512"/>
      <c r="U40" s="512"/>
      <c r="V40" s="512"/>
      <c r="W40" s="512"/>
      <c r="X40" s="504">
        <v>5.6</v>
      </c>
      <c r="Y40" s="504"/>
      <c r="Z40" s="504">
        <v>4</v>
      </c>
      <c r="AA40" s="505"/>
      <c r="AK40" s="434"/>
      <c r="AL40" s="435"/>
      <c r="AM40" s="435"/>
      <c r="AN40" s="435"/>
      <c r="AO40" s="435"/>
      <c r="AP40" s="435"/>
      <c r="AQ40" s="435"/>
      <c r="AR40" s="435"/>
      <c r="AS40" s="435"/>
      <c r="AT40" s="436"/>
      <c r="AU40" s="443"/>
      <c r="AV40" s="444"/>
      <c r="AW40" s="444"/>
      <c r="AX40" s="444"/>
      <c r="AY40" s="444"/>
      <c r="AZ40" s="444"/>
      <c r="BA40" s="444"/>
      <c r="BB40" s="445"/>
      <c r="BC40" s="443"/>
      <c r="BD40" s="448"/>
    </row>
    <row r="41" spans="1:62" s="21" customFormat="1" ht="15" customHeight="1" x14ac:dyDescent="0.25">
      <c r="A41" s="415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62" ht="12.75" customHeight="1" x14ac:dyDescent="0.3"/>
    <row r="43" spans="1:62" ht="12.75" customHeight="1" x14ac:dyDescent="0.3"/>
  </sheetData>
  <mergeCells count="67">
    <mergeCell ref="X40:Y40"/>
    <mergeCell ref="Z40:AA40"/>
    <mergeCell ref="Q38:W38"/>
    <mergeCell ref="X38:Y38"/>
    <mergeCell ref="Z38:AA38"/>
    <mergeCell ref="AK38:AT40"/>
    <mergeCell ref="AU38:BB40"/>
    <mergeCell ref="BC38:BD40"/>
    <mergeCell ref="Q39:W39"/>
    <mergeCell ref="X39:Y39"/>
    <mergeCell ref="Z39:AA39"/>
    <mergeCell ref="Q40:W40"/>
    <mergeCell ref="Q37:W37"/>
    <mergeCell ref="X37:Y37"/>
    <mergeCell ref="Z37:AA37"/>
    <mergeCell ref="AK37:AT37"/>
    <mergeCell ref="AU37:BB37"/>
    <mergeCell ref="BC37:BD37"/>
    <mergeCell ref="BG27:BG30"/>
    <mergeCell ref="BH27:BH30"/>
    <mergeCell ref="BI27:BI30"/>
    <mergeCell ref="BJ27:BJ30"/>
    <mergeCell ref="Q36:AA36"/>
    <mergeCell ref="AL36:BC36"/>
    <mergeCell ref="AX27:BA27"/>
    <mergeCell ref="BB27:BB30"/>
    <mergeCell ref="BC27:BC30"/>
    <mergeCell ref="BD27:BD30"/>
    <mergeCell ref="BE27:BE30"/>
    <mergeCell ref="BF27:BF30"/>
    <mergeCell ref="X27:AA27"/>
    <mergeCell ref="AB27:AF27"/>
    <mergeCell ref="AG27:AJ27"/>
    <mergeCell ref="AK27:AN27"/>
    <mergeCell ref="AO27:AS27"/>
    <mergeCell ref="AT27:AW27"/>
    <mergeCell ref="A27:A30"/>
    <mergeCell ref="B27:F27"/>
    <mergeCell ref="G27:J27"/>
    <mergeCell ref="K27:N27"/>
    <mergeCell ref="O27:S27"/>
    <mergeCell ref="T27:W27"/>
    <mergeCell ref="G22:X22"/>
    <mergeCell ref="AI22:AZ22"/>
    <mergeCell ref="G24:X24"/>
    <mergeCell ref="AI24:AZ24"/>
    <mergeCell ref="A26:BA26"/>
    <mergeCell ref="BB26:BI26"/>
    <mergeCell ref="P14:AT14"/>
    <mergeCell ref="G16:AD16"/>
    <mergeCell ref="AI16:AZ16"/>
    <mergeCell ref="G18:X18"/>
    <mergeCell ref="AI18:BF18"/>
    <mergeCell ref="G20:X20"/>
    <mergeCell ref="AI20:AZ20"/>
    <mergeCell ref="Q8:AM8"/>
    <mergeCell ref="A9:G9"/>
    <mergeCell ref="Q9:AM9"/>
    <mergeCell ref="P11:AN11"/>
    <mergeCell ref="P12:AT12"/>
    <mergeCell ref="P13:AT13"/>
    <mergeCell ref="A1:BI1"/>
    <mergeCell ref="A2:BI2"/>
    <mergeCell ref="A3:BI3"/>
    <mergeCell ref="J4:AT4"/>
    <mergeCell ref="J5:AO5"/>
    <mergeCell ref="Q7:A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"/>
  <sheetViews>
    <sheetView workbookViewId="0">
      <selection sqref="A1:XFD1048576"/>
    </sheetView>
  </sheetViews>
  <sheetFormatPr defaultRowHeight="15.6" x14ac:dyDescent="0.3"/>
  <cols>
    <col min="1" max="1" width="8.6640625" style="25" customWidth="1"/>
    <col min="2" max="2" width="56" style="8" customWidth="1"/>
    <col min="3" max="6" width="5.5546875" style="418" customWidth="1"/>
    <col min="7" max="7" width="5.44140625" style="418" customWidth="1"/>
    <col min="8" max="8" width="7.44140625" style="418" customWidth="1"/>
    <col min="9" max="10" width="6" style="418" customWidth="1"/>
    <col min="11" max="12" width="4.5546875" style="418" customWidth="1"/>
    <col min="13" max="14" width="5.44140625" style="418" customWidth="1"/>
    <col min="15" max="15" width="6.88671875" style="418" customWidth="1"/>
    <col min="16" max="16" width="5.88671875" style="418" customWidth="1"/>
    <col min="17" max="17" width="6.5546875" style="418" customWidth="1"/>
    <col min="18" max="21" width="5.88671875" style="25" customWidth="1"/>
    <col min="22" max="23" width="8" style="62" customWidth="1"/>
    <col min="24" max="24" width="9.5546875" style="675" customWidth="1"/>
    <col min="25" max="25" width="13.6640625" style="676" customWidth="1"/>
    <col min="26" max="26" width="8" style="63" customWidth="1"/>
    <col min="27" max="30" width="5.109375" style="24" customWidth="1"/>
    <col min="31" max="32" width="5.109375" style="25" customWidth="1"/>
    <col min="33" max="261" width="8.88671875" style="418"/>
    <col min="262" max="262" width="9.44140625" style="418" customWidth="1"/>
    <col min="263" max="263" width="53.5546875" style="418" customWidth="1"/>
    <col min="264" max="267" width="5.5546875" style="418" customWidth="1"/>
    <col min="268" max="268" width="5.44140625" style="418" customWidth="1"/>
    <col min="269" max="269" width="7.44140625" style="418" customWidth="1"/>
    <col min="270" max="270" width="6" style="418" customWidth="1"/>
    <col min="271" max="272" width="4.5546875" style="418" customWidth="1"/>
    <col min="273" max="273" width="5.44140625" style="418" customWidth="1"/>
    <col min="274" max="274" width="6.88671875" style="418" customWidth="1"/>
    <col min="275" max="275" width="5.88671875" style="418" customWidth="1"/>
    <col min="276" max="276" width="6.5546875" style="418" customWidth="1"/>
    <col min="277" max="280" width="5.88671875" style="418" customWidth="1"/>
    <col min="281" max="282" width="8.88671875" style="418"/>
    <col min="283" max="288" width="6.109375" style="418" customWidth="1"/>
    <col min="289" max="517" width="8.88671875" style="418"/>
    <col min="518" max="518" width="9.44140625" style="418" customWidth="1"/>
    <col min="519" max="519" width="53.5546875" style="418" customWidth="1"/>
    <col min="520" max="523" width="5.5546875" style="418" customWidth="1"/>
    <col min="524" max="524" width="5.44140625" style="418" customWidth="1"/>
    <col min="525" max="525" width="7.44140625" style="418" customWidth="1"/>
    <col min="526" max="526" width="6" style="418" customWidth="1"/>
    <col min="527" max="528" width="4.5546875" style="418" customWidth="1"/>
    <col min="529" max="529" width="5.44140625" style="418" customWidth="1"/>
    <col min="530" max="530" width="6.88671875" style="418" customWidth="1"/>
    <col min="531" max="531" width="5.88671875" style="418" customWidth="1"/>
    <col min="532" max="532" width="6.5546875" style="418" customWidth="1"/>
    <col min="533" max="536" width="5.88671875" style="418" customWidth="1"/>
    <col min="537" max="538" width="8.88671875" style="418"/>
    <col min="539" max="544" width="6.109375" style="418" customWidth="1"/>
    <col min="545" max="773" width="8.88671875" style="418"/>
    <col min="774" max="774" width="9.44140625" style="418" customWidth="1"/>
    <col min="775" max="775" width="53.5546875" style="418" customWidth="1"/>
    <col min="776" max="779" width="5.5546875" style="418" customWidth="1"/>
    <col min="780" max="780" width="5.44140625" style="418" customWidth="1"/>
    <col min="781" max="781" width="7.44140625" style="418" customWidth="1"/>
    <col min="782" max="782" width="6" style="418" customWidth="1"/>
    <col min="783" max="784" width="4.5546875" style="418" customWidth="1"/>
    <col min="785" max="785" width="5.44140625" style="418" customWidth="1"/>
    <col min="786" max="786" width="6.88671875" style="418" customWidth="1"/>
    <col min="787" max="787" width="5.88671875" style="418" customWidth="1"/>
    <col min="788" max="788" width="6.5546875" style="418" customWidth="1"/>
    <col min="789" max="792" width="5.88671875" style="418" customWidth="1"/>
    <col min="793" max="794" width="8.88671875" style="418"/>
    <col min="795" max="800" width="6.109375" style="418" customWidth="1"/>
    <col min="801" max="1029" width="8.88671875" style="418"/>
    <col min="1030" max="1030" width="9.44140625" style="418" customWidth="1"/>
    <col min="1031" max="1031" width="53.5546875" style="418" customWidth="1"/>
    <col min="1032" max="1035" width="5.5546875" style="418" customWidth="1"/>
    <col min="1036" max="1036" width="5.44140625" style="418" customWidth="1"/>
    <col min="1037" max="1037" width="7.44140625" style="418" customWidth="1"/>
    <col min="1038" max="1038" width="6" style="418" customWidth="1"/>
    <col min="1039" max="1040" width="4.5546875" style="418" customWidth="1"/>
    <col min="1041" max="1041" width="5.44140625" style="418" customWidth="1"/>
    <col min="1042" max="1042" width="6.88671875" style="418" customWidth="1"/>
    <col min="1043" max="1043" width="5.88671875" style="418" customWidth="1"/>
    <col min="1044" max="1044" width="6.5546875" style="418" customWidth="1"/>
    <col min="1045" max="1048" width="5.88671875" style="418" customWidth="1"/>
    <col min="1049" max="1050" width="8.88671875" style="418"/>
    <col min="1051" max="1056" width="6.109375" style="418" customWidth="1"/>
    <col min="1057" max="1285" width="8.88671875" style="418"/>
    <col min="1286" max="1286" width="9.44140625" style="418" customWidth="1"/>
    <col min="1287" max="1287" width="53.5546875" style="418" customWidth="1"/>
    <col min="1288" max="1291" width="5.5546875" style="418" customWidth="1"/>
    <col min="1292" max="1292" width="5.44140625" style="418" customWidth="1"/>
    <col min="1293" max="1293" width="7.44140625" style="418" customWidth="1"/>
    <col min="1294" max="1294" width="6" style="418" customWidth="1"/>
    <col min="1295" max="1296" width="4.5546875" style="418" customWidth="1"/>
    <col min="1297" max="1297" width="5.44140625" style="418" customWidth="1"/>
    <col min="1298" max="1298" width="6.88671875" style="418" customWidth="1"/>
    <col min="1299" max="1299" width="5.88671875" style="418" customWidth="1"/>
    <col min="1300" max="1300" width="6.5546875" style="418" customWidth="1"/>
    <col min="1301" max="1304" width="5.88671875" style="418" customWidth="1"/>
    <col min="1305" max="1306" width="8.88671875" style="418"/>
    <col min="1307" max="1312" width="6.109375" style="418" customWidth="1"/>
    <col min="1313" max="1541" width="8.88671875" style="418"/>
    <col min="1542" max="1542" width="9.44140625" style="418" customWidth="1"/>
    <col min="1543" max="1543" width="53.5546875" style="418" customWidth="1"/>
    <col min="1544" max="1547" width="5.5546875" style="418" customWidth="1"/>
    <col min="1548" max="1548" width="5.44140625" style="418" customWidth="1"/>
    <col min="1549" max="1549" width="7.44140625" style="418" customWidth="1"/>
    <col min="1550" max="1550" width="6" style="418" customWidth="1"/>
    <col min="1551" max="1552" width="4.5546875" style="418" customWidth="1"/>
    <col min="1553" max="1553" width="5.44140625" style="418" customWidth="1"/>
    <col min="1554" max="1554" width="6.88671875" style="418" customWidth="1"/>
    <col min="1555" max="1555" width="5.88671875" style="418" customWidth="1"/>
    <col min="1556" max="1556" width="6.5546875" style="418" customWidth="1"/>
    <col min="1557" max="1560" width="5.88671875" style="418" customWidth="1"/>
    <col min="1561" max="1562" width="8.88671875" style="418"/>
    <col min="1563" max="1568" width="6.109375" style="418" customWidth="1"/>
    <col min="1569" max="1797" width="8.88671875" style="418"/>
    <col min="1798" max="1798" width="9.44140625" style="418" customWidth="1"/>
    <col min="1799" max="1799" width="53.5546875" style="418" customWidth="1"/>
    <col min="1800" max="1803" width="5.5546875" style="418" customWidth="1"/>
    <col min="1804" max="1804" width="5.44140625" style="418" customWidth="1"/>
    <col min="1805" max="1805" width="7.44140625" style="418" customWidth="1"/>
    <col min="1806" max="1806" width="6" style="418" customWidth="1"/>
    <col min="1807" max="1808" width="4.5546875" style="418" customWidth="1"/>
    <col min="1809" max="1809" width="5.44140625" style="418" customWidth="1"/>
    <col min="1810" max="1810" width="6.88671875" style="418" customWidth="1"/>
    <col min="1811" max="1811" width="5.88671875" style="418" customWidth="1"/>
    <col min="1812" max="1812" width="6.5546875" style="418" customWidth="1"/>
    <col min="1813" max="1816" width="5.88671875" style="418" customWidth="1"/>
    <col min="1817" max="1818" width="8.88671875" style="418"/>
    <col min="1819" max="1824" width="6.109375" style="418" customWidth="1"/>
    <col min="1825" max="2053" width="8.88671875" style="418"/>
    <col min="2054" max="2054" width="9.44140625" style="418" customWidth="1"/>
    <col min="2055" max="2055" width="53.5546875" style="418" customWidth="1"/>
    <col min="2056" max="2059" width="5.5546875" style="418" customWidth="1"/>
    <col min="2060" max="2060" width="5.44140625" style="418" customWidth="1"/>
    <col min="2061" max="2061" width="7.44140625" style="418" customWidth="1"/>
    <col min="2062" max="2062" width="6" style="418" customWidth="1"/>
    <col min="2063" max="2064" width="4.5546875" style="418" customWidth="1"/>
    <col min="2065" max="2065" width="5.44140625" style="418" customWidth="1"/>
    <col min="2066" max="2066" width="6.88671875" style="418" customWidth="1"/>
    <col min="2067" max="2067" width="5.88671875" style="418" customWidth="1"/>
    <col min="2068" max="2068" width="6.5546875" style="418" customWidth="1"/>
    <col min="2069" max="2072" width="5.88671875" style="418" customWidth="1"/>
    <col min="2073" max="2074" width="8.88671875" style="418"/>
    <col min="2075" max="2080" width="6.109375" style="418" customWidth="1"/>
    <col min="2081" max="2309" width="8.88671875" style="418"/>
    <col min="2310" max="2310" width="9.44140625" style="418" customWidth="1"/>
    <col min="2311" max="2311" width="53.5546875" style="418" customWidth="1"/>
    <col min="2312" max="2315" width="5.5546875" style="418" customWidth="1"/>
    <col min="2316" max="2316" width="5.44140625" style="418" customWidth="1"/>
    <col min="2317" max="2317" width="7.44140625" style="418" customWidth="1"/>
    <col min="2318" max="2318" width="6" style="418" customWidth="1"/>
    <col min="2319" max="2320" width="4.5546875" style="418" customWidth="1"/>
    <col min="2321" max="2321" width="5.44140625" style="418" customWidth="1"/>
    <col min="2322" max="2322" width="6.88671875" style="418" customWidth="1"/>
    <col min="2323" max="2323" width="5.88671875" style="418" customWidth="1"/>
    <col min="2324" max="2324" width="6.5546875" style="418" customWidth="1"/>
    <col min="2325" max="2328" width="5.88671875" style="418" customWidth="1"/>
    <col min="2329" max="2330" width="8.88671875" style="418"/>
    <col min="2331" max="2336" width="6.109375" style="418" customWidth="1"/>
    <col min="2337" max="2565" width="8.88671875" style="418"/>
    <col min="2566" max="2566" width="9.44140625" style="418" customWidth="1"/>
    <col min="2567" max="2567" width="53.5546875" style="418" customWidth="1"/>
    <col min="2568" max="2571" width="5.5546875" style="418" customWidth="1"/>
    <col min="2572" max="2572" width="5.44140625" style="418" customWidth="1"/>
    <col min="2573" max="2573" width="7.44140625" style="418" customWidth="1"/>
    <col min="2574" max="2574" width="6" style="418" customWidth="1"/>
    <col min="2575" max="2576" width="4.5546875" style="418" customWidth="1"/>
    <col min="2577" max="2577" width="5.44140625" style="418" customWidth="1"/>
    <col min="2578" max="2578" width="6.88671875" style="418" customWidth="1"/>
    <col min="2579" max="2579" width="5.88671875" style="418" customWidth="1"/>
    <col min="2580" max="2580" width="6.5546875" style="418" customWidth="1"/>
    <col min="2581" max="2584" width="5.88671875" style="418" customWidth="1"/>
    <col min="2585" max="2586" width="8.88671875" style="418"/>
    <col min="2587" max="2592" width="6.109375" style="418" customWidth="1"/>
    <col min="2593" max="2821" width="8.88671875" style="418"/>
    <col min="2822" max="2822" width="9.44140625" style="418" customWidth="1"/>
    <col min="2823" max="2823" width="53.5546875" style="418" customWidth="1"/>
    <col min="2824" max="2827" width="5.5546875" style="418" customWidth="1"/>
    <col min="2828" max="2828" width="5.44140625" style="418" customWidth="1"/>
    <col min="2829" max="2829" width="7.44140625" style="418" customWidth="1"/>
    <col min="2830" max="2830" width="6" style="418" customWidth="1"/>
    <col min="2831" max="2832" width="4.5546875" style="418" customWidth="1"/>
    <col min="2833" max="2833" width="5.44140625" style="418" customWidth="1"/>
    <col min="2834" max="2834" width="6.88671875" style="418" customWidth="1"/>
    <col min="2835" max="2835" width="5.88671875" style="418" customWidth="1"/>
    <col min="2836" max="2836" width="6.5546875" style="418" customWidth="1"/>
    <col min="2837" max="2840" width="5.88671875" style="418" customWidth="1"/>
    <col min="2841" max="2842" width="8.88671875" style="418"/>
    <col min="2843" max="2848" width="6.109375" style="418" customWidth="1"/>
    <col min="2849" max="3077" width="8.88671875" style="418"/>
    <col min="3078" max="3078" width="9.44140625" style="418" customWidth="1"/>
    <col min="3079" max="3079" width="53.5546875" style="418" customWidth="1"/>
    <col min="3080" max="3083" width="5.5546875" style="418" customWidth="1"/>
    <col min="3084" max="3084" width="5.44140625" style="418" customWidth="1"/>
    <col min="3085" max="3085" width="7.44140625" style="418" customWidth="1"/>
    <col min="3086" max="3086" width="6" style="418" customWidth="1"/>
    <col min="3087" max="3088" width="4.5546875" style="418" customWidth="1"/>
    <col min="3089" max="3089" width="5.44140625" style="418" customWidth="1"/>
    <col min="3090" max="3090" width="6.88671875" style="418" customWidth="1"/>
    <col min="3091" max="3091" width="5.88671875" style="418" customWidth="1"/>
    <col min="3092" max="3092" width="6.5546875" style="418" customWidth="1"/>
    <col min="3093" max="3096" width="5.88671875" style="418" customWidth="1"/>
    <col min="3097" max="3098" width="8.88671875" style="418"/>
    <col min="3099" max="3104" width="6.109375" style="418" customWidth="1"/>
    <col min="3105" max="3333" width="8.88671875" style="418"/>
    <col min="3334" max="3334" width="9.44140625" style="418" customWidth="1"/>
    <col min="3335" max="3335" width="53.5546875" style="418" customWidth="1"/>
    <col min="3336" max="3339" width="5.5546875" style="418" customWidth="1"/>
    <col min="3340" max="3340" width="5.44140625" style="418" customWidth="1"/>
    <col min="3341" max="3341" width="7.44140625" style="418" customWidth="1"/>
    <col min="3342" max="3342" width="6" style="418" customWidth="1"/>
    <col min="3343" max="3344" width="4.5546875" style="418" customWidth="1"/>
    <col min="3345" max="3345" width="5.44140625" style="418" customWidth="1"/>
    <col min="3346" max="3346" width="6.88671875" style="418" customWidth="1"/>
    <col min="3347" max="3347" width="5.88671875" style="418" customWidth="1"/>
    <col min="3348" max="3348" width="6.5546875" style="418" customWidth="1"/>
    <col min="3349" max="3352" width="5.88671875" style="418" customWidth="1"/>
    <col min="3353" max="3354" width="8.88671875" style="418"/>
    <col min="3355" max="3360" width="6.109375" style="418" customWidth="1"/>
    <col min="3361" max="3589" width="8.88671875" style="418"/>
    <col min="3590" max="3590" width="9.44140625" style="418" customWidth="1"/>
    <col min="3591" max="3591" width="53.5546875" style="418" customWidth="1"/>
    <col min="3592" max="3595" width="5.5546875" style="418" customWidth="1"/>
    <col min="3596" max="3596" width="5.44140625" style="418" customWidth="1"/>
    <col min="3597" max="3597" width="7.44140625" style="418" customWidth="1"/>
    <col min="3598" max="3598" width="6" style="418" customWidth="1"/>
    <col min="3599" max="3600" width="4.5546875" style="418" customWidth="1"/>
    <col min="3601" max="3601" width="5.44140625" style="418" customWidth="1"/>
    <col min="3602" max="3602" width="6.88671875" style="418" customWidth="1"/>
    <col min="3603" max="3603" width="5.88671875" style="418" customWidth="1"/>
    <col min="3604" max="3604" width="6.5546875" style="418" customWidth="1"/>
    <col min="3605" max="3608" width="5.88671875" style="418" customWidth="1"/>
    <col min="3609" max="3610" width="8.88671875" style="418"/>
    <col min="3611" max="3616" width="6.109375" style="418" customWidth="1"/>
    <col min="3617" max="3845" width="8.88671875" style="418"/>
    <col min="3846" max="3846" width="9.44140625" style="418" customWidth="1"/>
    <col min="3847" max="3847" width="53.5546875" style="418" customWidth="1"/>
    <col min="3848" max="3851" width="5.5546875" style="418" customWidth="1"/>
    <col min="3852" max="3852" width="5.44140625" style="418" customWidth="1"/>
    <col min="3853" max="3853" width="7.44140625" style="418" customWidth="1"/>
    <col min="3854" max="3854" width="6" style="418" customWidth="1"/>
    <col min="3855" max="3856" width="4.5546875" style="418" customWidth="1"/>
    <col min="3857" max="3857" width="5.44140625" style="418" customWidth="1"/>
    <col min="3858" max="3858" width="6.88671875" style="418" customWidth="1"/>
    <col min="3859" max="3859" width="5.88671875" style="418" customWidth="1"/>
    <col min="3860" max="3860" width="6.5546875" style="418" customWidth="1"/>
    <col min="3861" max="3864" width="5.88671875" style="418" customWidth="1"/>
    <col min="3865" max="3866" width="8.88671875" style="418"/>
    <col min="3867" max="3872" width="6.109375" style="418" customWidth="1"/>
    <col min="3873" max="4101" width="8.88671875" style="418"/>
    <col min="4102" max="4102" width="9.44140625" style="418" customWidth="1"/>
    <col min="4103" max="4103" width="53.5546875" style="418" customWidth="1"/>
    <col min="4104" max="4107" width="5.5546875" style="418" customWidth="1"/>
    <col min="4108" max="4108" width="5.44140625" style="418" customWidth="1"/>
    <col min="4109" max="4109" width="7.44140625" style="418" customWidth="1"/>
    <col min="4110" max="4110" width="6" style="418" customWidth="1"/>
    <col min="4111" max="4112" width="4.5546875" style="418" customWidth="1"/>
    <col min="4113" max="4113" width="5.44140625" style="418" customWidth="1"/>
    <col min="4114" max="4114" width="6.88671875" style="418" customWidth="1"/>
    <col min="4115" max="4115" width="5.88671875" style="418" customWidth="1"/>
    <col min="4116" max="4116" width="6.5546875" style="418" customWidth="1"/>
    <col min="4117" max="4120" width="5.88671875" style="418" customWidth="1"/>
    <col min="4121" max="4122" width="8.88671875" style="418"/>
    <col min="4123" max="4128" width="6.109375" style="418" customWidth="1"/>
    <col min="4129" max="4357" width="8.88671875" style="418"/>
    <col min="4358" max="4358" width="9.44140625" style="418" customWidth="1"/>
    <col min="4359" max="4359" width="53.5546875" style="418" customWidth="1"/>
    <col min="4360" max="4363" width="5.5546875" style="418" customWidth="1"/>
    <col min="4364" max="4364" width="5.44140625" style="418" customWidth="1"/>
    <col min="4365" max="4365" width="7.44140625" style="418" customWidth="1"/>
    <col min="4366" max="4366" width="6" style="418" customWidth="1"/>
    <col min="4367" max="4368" width="4.5546875" style="418" customWidth="1"/>
    <col min="4369" max="4369" width="5.44140625" style="418" customWidth="1"/>
    <col min="4370" max="4370" width="6.88671875" style="418" customWidth="1"/>
    <col min="4371" max="4371" width="5.88671875" style="418" customWidth="1"/>
    <col min="4372" max="4372" width="6.5546875" style="418" customWidth="1"/>
    <col min="4373" max="4376" width="5.88671875" style="418" customWidth="1"/>
    <col min="4377" max="4378" width="8.88671875" style="418"/>
    <col min="4379" max="4384" width="6.109375" style="418" customWidth="1"/>
    <col min="4385" max="4613" width="8.88671875" style="418"/>
    <col min="4614" max="4614" width="9.44140625" style="418" customWidth="1"/>
    <col min="4615" max="4615" width="53.5546875" style="418" customWidth="1"/>
    <col min="4616" max="4619" width="5.5546875" style="418" customWidth="1"/>
    <col min="4620" max="4620" width="5.44140625" style="418" customWidth="1"/>
    <col min="4621" max="4621" width="7.44140625" style="418" customWidth="1"/>
    <col min="4622" max="4622" width="6" style="418" customWidth="1"/>
    <col min="4623" max="4624" width="4.5546875" style="418" customWidth="1"/>
    <col min="4625" max="4625" width="5.44140625" style="418" customWidth="1"/>
    <col min="4626" max="4626" width="6.88671875" style="418" customWidth="1"/>
    <col min="4627" max="4627" width="5.88671875" style="418" customWidth="1"/>
    <col min="4628" max="4628" width="6.5546875" style="418" customWidth="1"/>
    <col min="4629" max="4632" width="5.88671875" style="418" customWidth="1"/>
    <col min="4633" max="4634" width="8.88671875" style="418"/>
    <col min="4635" max="4640" width="6.109375" style="418" customWidth="1"/>
    <col min="4641" max="4869" width="8.88671875" style="418"/>
    <col min="4870" max="4870" width="9.44140625" style="418" customWidth="1"/>
    <col min="4871" max="4871" width="53.5546875" style="418" customWidth="1"/>
    <col min="4872" max="4875" width="5.5546875" style="418" customWidth="1"/>
    <col min="4876" max="4876" width="5.44140625" style="418" customWidth="1"/>
    <col min="4877" max="4877" width="7.44140625" style="418" customWidth="1"/>
    <col min="4878" max="4878" width="6" style="418" customWidth="1"/>
    <col min="4879" max="4880" width="4.5546875" style="418" customWidth="1"/>
    <col min="4881" max="4881" width="5.44140625" style="418" customWidth="1"/>
    <col min="4882" max="4882" width="6.88671875" style="418" customWidth="1"/>
    <col min="4883" max="4883" width="5.88671875" style="418" customWidth="1"/>
    <col min="4884" max="4884" width="6.5546875" style="418" customWidth="1"/>
    <col min="4885" max="4888" width="5.88671875" style="418" customWidth="1"/>
    <col min="4889" max="4890" width="8.88671875" style="418"/>
    <col min="4891" max="4896" width="6.109375" style="418" customWidth="1"/>
    <col min="4897" max="5125" width="8.88671875" style="418"/>
    <col min="5126" max="5126" width="9.44140625" style="418" customWidth="1"/>
    <col min="5127" max="5127" width="53.5546875" style="418" customWidth="1"/>
    <col min="5128" max="5131" width="5.5546875" style="418" customWidth="1"/>
    <col min="5132" max="5132" width="5.44140625" style="418" customWidth="1"/>
    <col min="5133" max="5133" width="7.44140625" style="418" customWidth="1"/>
    <col min="5134" max="5134" width="6" style="418" customWidth="1"/>
    <col min="5135" max="5136" width="4.5546875" style="418" customWidth="1"/>
    <col min="5137" max="5137" width="5.44140625" style="418" customWidth="1"/>
    <col min="5138" max="5138" width="6.88671875" style="418" customWidth="1"/>
    <col min="5139" max="5139" width="5.88671875" style="418" customWidth="1"/>
    <col min="5140" max="5140" width="6.5546875" style="418" customWidth="1"/>
    <col min="5141" max="5144" width="5.88671875" style="418" customWidth="1"/>
    <col min="5145" max="5146" width="8.88671875" style="418"/>
    <col min="5147" max="5152" width="6.109375" style="418" customWidth="1"/>
    <col min="5153" max="5381" width="8.88671875" style="418"/>
    <col min="5382" max="5382" width="9.44140625" style="418" customWidth="1"/>
    <col min="5383" max="5383" width="53.5546875" style="418" customWidth="1"/>
    <col min="5384" max="5387" width="5.5546875" style="418" customWidth="1"/>
    <col min="5388" max="5388" width="5.44140625" style="418" customWidth="1"/>
    <col min="5389" max="5389" width="7.44140625" style="418" customWidth="1"/>
    <col min="5390" max="5390" width="6" style="418" customWidth="1"/>
    <col min="5391" max="5392" width="4.5546875" style="418" customWidth="1"/>
    <col min="5393" max="5393" width="5.44140625" style="418" customWidth="1"/>
    <col min="5394" max="5394" width="6.88671875" style="418" customWidth="1"/>
    <col min="5395" max="5395" width="5.88671875" style="418" customWidth="1"/>
    <col min="5396" max="5396" width="6.5546875" style="418" customWidth="1"/>
    <col min="5397" max="5400" width="5.88671875" style="418" customWidth="1"/>
    <col min="5401" max="5402" width="8.88671875" style="418"/>
    <col min="5403" max="5408" width="6.109375" style="418" customWidth="1"/>
    <col min="5409" max="5637" width="8.88671875" style="418"/>
    <col min="5638" max="5638" width="9.44140625" style="418" customWidth="1"/>
    <col min="5639" max="5639" width="53.5546875" style="418" customWidth="1"/>
    <col min="5640" max="5643" width="5.5546875" style="418" customWidth="1"/>
    <col min="5644" max="5644" width="5.44140625" style="418" customWidth="1"/>
    <col min="5645" max="5645" width="7.44140625" style="418" customWidth="1"/>
    <col min="5646" max="5646" width="6" style="418" customWidth="1"/>
    <col min="5647" max="5648" width="4.5546875" style="418" customWidth="1"/>
    <col min="5649" max="5649" width="5.44140625" style="418" customWidth="1"/>
    <col min="5650" max="5650" width="6.88671875" style="418" customWidth="1"/>
    <col min="5651" max="5651" width="5.88671875" style="418" customWidth="1"/>
    <col min="5652" max="5652" width="6.5546875" style="418" customWidth="1"/>
    <col min="5653" max="5656" width="5.88671875" style="418" customWidth="1"/>
    <col min="5657" max="5658" width="8.88671875" style="418"/>
    <col min="5659" max="5664" width="6.109375" style="418" customWidth="1"/>
    <col min="5665" max="5893" width="8.88671875" style="418"/>
    <col min="5894" max="5894" width="9.44140625" style="418" customWidth="1"/>
    <col min="5895" max="5895" width="53.5546875" style="418" customWidth="1"/>
    <col min="5896" max="5899" width="5.5546875" style="418" customWidth="1"/>
    <col min="5900" max="5900" width="5.44140625" style="418" customWidth="1"/>
    <col min="5901" max="5901" width="7.44140625" style="418" customWidth="1"/>
    <col min="5902" max="5902" width="6" style="418" customWidth="1"/>
    <col min="5903" max="5904" width="4.5546875" style="418" customWidth="1"/>
    <col min="5905" max="5905" width="5.44140625" style="418" customWidth="1"/>
    <col min="5906" max="5906" width="6.88671875" style="418" customWidth="1"/>
    <col min="5907" max="5907" width="5.88671875" style="418" customWidth="1"/>
    <col min="5908" max="5908" width="6.5546875" style="418" customWidth="1"/>
    <col min="5909" max="5912" width="5.88671875" style="418" customWidth="1"/>
    <col min="5913" max="5914" width="8.88671875" style="418"/>
    <col min="5915" max="5920" width="6.109375" style="418" customWidth="1"/>
    <col min="5921" max="6149" width="8.88671875" style="418"/>
    <col min="6150" max="6150" width="9.44140625" style="418" customWidth="1"/>
    <col min="6151" max="6151" width="53.5546875" style="418" customWidth="1"/>
    <col min="6152" max="6155" width="5.5546875" style="418" customWidth="1"/>
    <col min="6156" max="6156" width="5.44140625" style="418" customWidth="1"/>
    <col min="6157" max="6157" width="7.44140625" style="418" customWidth="1"/>
    <col min="6158" max="6158" width="6" style="418" customWidth="1"/>
    <col min="6159" max="6160" width="4.5546875" style="418" customWidth="1"/>
    <col min="6161" max="6161" width="5.44140625" style="418" customWidth="1"/>
    <col min="6162" max="6162" width="6.88671875" style="418" customWidth="1"/>
    <col min="6163" max="6163" width="5.88671875" style="418" customWidth="1"/>
    <col min="6164" max="6164" width="6.5546875" style="418" customWidth="1"/>
    <col min="6165" max="6168" width="5.88671875" style="418" customWidth="1"/>
    <col min="6169" max="6170" width="8.88671875" style="418"/>
    <col min="6171" max="6176" width="6.109375" style="418" customWidth="1"/>
    <col min="6177" max="6405" width="8.88671875" style="418"/>
    <col min="6406" max="6406" width="9.44140625" style="418" customWidth="1"/>
    <col min="6407" max="6407" width="53.5546875" style="418" customWidth="1"/>
    <col min="6408" max="6411" width="5.5546875" style="418" customWidth="1"/>
    <col min="6412" max="6412" width="5.44140625" style="418" customWidth="1"/>
    <col min="6413" max="6413" width="7.44140625" style="418" customWidth="1"/>
    <col min="6414" max="6414" width="6" style="418" customWidth="1"/>
    <col min="6415" max="6416" width="4.5546875" style="418" customWidth="1"/>
    <col min="6417" max="6417" width="5.44140625" style="418" customWidth="1"/>
    <col min="6418" max="6418" width="6.88671875" style="418" customWidth="1"/>
    <col min="6419" max="6419" width="5.88671875" style="418" customWidth="1"/>
    <col min="6420" max="6420" width="6.5546875" style="418" customWidth="1"/>
    <col min="6421" max="6424" width="5.88671875" style="418" customWidth="1"/>
    <col min="6425" max="6426" width="8.88671875" style="418"/>
    <col min="6427" max="6432" width="6.109375" style="418" customWidth="1"/>
    <col min="6433" max="6661" width="8.88671875" style="418"/>
    <col min="6662" max="6662" width="9.44140625" style="418" customWidth="1"/>
    <col min="6663" max="6663" width="53.5546875" style="418" customWidth="1"/>
    <col min="6664" max="6667" width="5.5546875" style="418" customWidth="1"/>
    <col min="6668" max="6668" width="5.44140625" style="418" customWidth="1"/>
    <col min="6669" max="6669" width="7.44140625" style="418" customWidth="1"/>
    <col min="6670" max="6670" width="6" style="418" customWidth="1"/>
    <col min="6671" max="6672" width="4.5546875" style="418" customWidth="1"/>
    <col min="6673" max="6673" width="5.44140625" style="418" customWidth="1"/>
    <col min="6674" max="6674" width="6.88671875" style="418" customWidth="1"/>
    <col min="6675" max="6675" width="5.88671875" style="418" customWidth="1"/>
    <col min="6676" max="6676" width="6.5546875" style="418" customWidth="1"/>
    <col min="6677" max="6680" width="5.88671875" style="418" customWidth="1"/>
    <col min="6681" max="6682" width="8.88671875" style="418"/>
    <col min="6683" max="6688" width="6.109375" style="418" customWidth="1"/>
    <col min="6689" max="6917" width="8.88671875" style="418"/>
    <col min="6918" max="6918" width="9.44140625" style="418" customWidth="1"/>
    <col min="6919" max="6919" width="53.5546875" style="418" customWidth="1"/>
    <col min="6920" max="6923" width="5.5546875" style="418" customWidth="1"/>
    <col min="6924" max="6924" width="5.44140625" style="418" customWidth="1"/>
    <col min="6925" max="6925" width="7.44140625" style="418" customWidth="1"/>
    <col min="6926" max="6926" width="6" style="418" customWidth="1"/>
    <col min="6927" max="6928" width="4.5546875" style="418" customWidth="1"/>
    <col min="6929" max="6929" width="5.44140625" style="418" customWidth="1"/>
    <col min="6930" max="6930" width="6.88671875" style="418" customWidth="1"/>
    <col min="6931" max="6931" width="5.88671875" style="418" customWidth="1"/>
    <col min="6932" max="6932" width="6.5546875" style="418" customWidth="1"/>
    <col min="6933" max="6936" width="5.88671875" style="418" customWidth="1"/>
    <col min="6937" max="6938" width="8.88671875" style="418"/>
    <col min="6939" max="6944" width="6.109375" style="418" customWidth="1"/>
    <col min="6945" max="7173" width="8.88671875" style="418"/>
    <col min="7174" max="7174" width="9.44140625" style="418" customWidth="1"/>
    <col min="7175" max="7175" width="53.5546875" style="418" customWidth="1"/>
    <col min="7176" max="7179" width="5.5546875" style="418" customWidth="1"/>
    <col min="7180" max="7180" width="5.44140625" style="418" customWidth="1"/>
    <col min="7181" max="7181" width="7.44140625" style="418" customWidth="1"/>
    <col min="7182" max="7182" width="6" style="418" customWidth="1"/>
    <col min="7183" max="7184" width="4.5546875" style="418" customWidth="1"/>
    <col min="7185" max="7185" width="5.44140625" style="418" customWidth="1"/>
    <col min="7186" max="7186" width="6.88671875" style="418" customWidth="1"/>
    <col min="7187" max="7187" width="5.88671875" style="418" customWidth="1"/>
    <col min="7188" max="7188" width="6.5546875" style="418" customWidth="1"/>
    <col min="7189" max="7192" width="5.88671875" style="418" customWidth="1"/>
    <col min="7193" max="7194" width="8.88671875" style="418"/>
    <col min="7195" max="7200" width="6.109375" style="418" customWidth="1"/>
    <col min="7201" max="7429" width="8.88671875" style="418"/>
    <col min="7430" max="7430" width="9.44140625" style="418" customWidth="1"/>
    <col min="7431" max="7431" width="53.5546875" style="418" customWidth="1"/>
    <col min="7432" max="7435" width="5.5546875" style="418" customWidth="1"/>
    <col min="7436" max="7436" width="5.44140625" style="418" customWidth="1"/>
    <col min="7437" max="7437" width="7.44140625" style="418" customWidth="1"/>
    <col min="7438" max="7438" width="6" style="418" customWidth="1"/>
    <col min="7439" max="7440" width="4.5546875" style="418" customWidth="1"/>
    <col min="7441" max="7441" width="5.44140625" style="418" customWidth="1"/>
    <col min="7442" max="7442" width="6.88671875" style="418" customWidth="1"/>
    <col min="7443" max="7443" width="5.88671875" style="418" customWidth="1"/>
    <col min="7444" max="7444" width="6.5546875" style="418" customWidth="1"/>
    <col min="7445" max="7448" width="5.88671875" style="418" customWidth="1"/>
    <col min="7449" max="7450" width="8.88671875" style="418"/>
    <col min="7451" max="7456" width="6.109375" style="418" customWidth="1"/>
    <col min="7457" max="7685" width="8.88671875" style="418"/>
    <col min="7686" max="7686" width="9.44140625" style="418" customWidth="1"/>
    <col min="7687" max="7687" width="53.5546875" style="418" customWidth="1"/>
    <col min="7688" max="7691" width="5.5546875" style="418" customWidth="1"/>
    <col min="7692" max="7692" width="5.44140625" style="418" customWidth="1"/>
    <col min="7693" max="7693" width="7.44140625" style="418" customWidth="1"/>
    <col min="7694" max="7694" width="6" style="418" customWidth="1"/>
    <col min="7695" max="7696" width="4.5546875" style="418" customWidth="1"/>
    <col min="7697" max="7697" width="5.44140625" style="418" customWidth="1"/>
    <col min="7698" max="7698" width="6.88671875" style="418" customWidth="1"/>
    <col min="7699" max="7699" width="5.88671875" style="418" customWidth="1"/>
    <col min="7700" max="7700" width="6.5546875" style="418" customWidth="1"/>
    <col min="7701" max="7704" width="5.88671875" style="418" customWidth="1"/>
    <col min="7705" max="7706" width="8.88671875" style="418"/>
    <col min="7707" max="7712" width="6.109375" style="418" customWidth="1"/>
    <col min="7713" max="7941" width="8.88671875" style="418"/>
    <col min="7942" max="7942" width="9.44140625" style="418" customWidth="1"/>
    <col min="7943" max="7943" width="53.5546875" style="418" customWidth="1"/>
    <col min="7944" max="7947" width="5.5546875" style="418" customWidth="1"/>
    <col min="7948" max="7948" width="5.44140625" style="418" customWidth="1"/>
    <col min="7949" max="7949" width="7.44140625" style="418" customWidth="1"/>
    <col min="7950" max="7950" width="6" style="418" customWidth="1"/>
    <col min="7951" max="7952" width="4.5546875" style="418" customWidth="1"/>
    <col min="7953" max="7953" width="5.44140625" style="418" customWidth="1"/>
    <col min="7954" max="7954" width="6.88671875" style="418" customWidth="1"/>
    <col min="7955" max="7955" width="5.88671875" style="418" customWidth="1"/>
    <col min="7956" max="7956" width="6.5546875" style="418" customWidth="1"/>
    <col min="7957" max="7960" width="5.88671875" style="418" customWidth="1"/>
    <col min="7961" max="7962" width="8.88671875" style="418"/>
    <col min="7963" max="7968" width="6.109375" style="418" customWidth="1"/>
    <col min="7969" max="8197" width="8.88671875" style="418"/>
    <col min="8198" max="8198" width="9.44140625" style="418" customWidth="1"/>
    <col min="8199" max="8199" width="53.5546875" style="418" customWidth="1"/>
    <col min="8200" max="8203" width="5.5546875" style="418" customWidth="1"/>
    <col min="8204" max="8204" width="5.44140625" style="418" customWidth="1"/>
    <col min="8205" max="8205" width="7.44140625" style="418" customWidth="1"/>
    <col min="8206" max="8206" width="6" style="418" customWidth="1"/>
    <col min="8207" max="8208" width="4.5546875" style="418" customWidth="1"/>
    <col min="8209" max="8209" width="5.44140625" style="418" customWidth="1"/>
    <col min="8210" max="8210" width="6.88671875" style="418" customWidth="1"/>
    <col min="8211" max="8211" width="5.88671875" style="418" customWidth="1"/>
    <col min="8212" max="8212" width="6.5546875" style="418" customWidth="1"/>
    <col min="8213" max="8216" width="5.88671875" style="418" customWidth="1"/>
    <col min="8217" max="8218" width="8.88671875" style="418"/>
    <col min="8219" max="8224" width="6.109375" style="418" customWidth="1"/>
    <col min="8225" max="8453" width="8.88671875" style="418"/>
    <col min="8454" max="8454" width="9.44140625" style="418" customWidth="1"/>
    <col min="8455" max="8455" width="53.5546875" style="418" customWidth="1"/>
    <col min="8456" max="8459" width="5.5546875" style="418" customWidth="1"/>
    <col min="8460" max="8460" width="5.44140625" style="418" customWidth="1"/>
    <col min="8461" max="8461" width="7.44140625" style="418" customWidth="1"/>
    <col min="8462" max="8462" width="6" style="418" customWidth="1"/>
    <col min="8463" max="8464" width="4.5546875" style="418" customWidth="1"/>
    <col min="8465" max="8465" width="5.44140625" style="418" customWidth="1"/>
    <col min="8466" max="8466" width="6.88671875" style="418" customWidth="1"/>
    <col min="8467" max="8467" width="5.88671875" style="418" customWidth="1"/>
    <col min="8468" max="8468" width="6.5546875" style="418" customWidth="1"/>
    <col min="8469" max="8472" width="5.88671875" style="418" customWidth="1"/>
    <col min="8473" max="8474" width="8.88671875" style="418"/>
    <col min="8475" max="8480" width="6.109375" style="418" customWidth="1"/>
    <col min="8481" max="8709" width="8.88671875" style="418"/>
    <col min="8710" max="8710" width="9.44140625" style="418" customWidth="1"/>
    <col min="8711" max="8711" width="53.5546875" style="418" customWidth="1"/>
    <col min="8712" max="8715" width="5.5546875" style="418" customWidth="1"/>
    <col min="8716" max="8716" width="5.44140625" style="418" customWidth="1"/>
    <col min="8717" max="8717" width="7.44140625" style="418" customWidth="1"/>
    <col min="8718" max="8718" width="6" style="418" customWidth="1"/>
    <col min="8719" max="8720" width="4.5546875" style="418" customWidth="1"/>
    <col min="8721" max="8721" width="5.44140625" style="418" customWidth="1"/>
    <col min="8722" max="8722" width="6.88671875" style="418" customWidth="1"/>
    <col min="8723" max="8723" width="5.88671875" style="418" customWidth="1"/>
    <col min="8724" max="8724" width="6.5546875" style="418" customWidth="1"/>
    <col min="8725" max="8728" width="5.88671875" style="418" customWidth="1"/>
    <col min="8729" max="8730" width="8.88671875" style="418"/>
    <col min="8731" max="8736" width="6.109375" style="418" customWidth="1"/>
    <col min="8737" max="8965" width="8.88671875" style="418"/>
    <col min="8966" max="8966" width="9.44140625" style="418" customWidth="1"/>
    <col min="8967" max="8967" width="53.5546875" style="418" customWidth="1"/>
    <col min="8968" max="8971" width="5.5546875" style="418" customWidth="1"/>
    <col min="8972" max="8972" width="5.44140625" style="418" customWidth="1"/>
    <col min="8973" max="8973" width="7.44140625" style="418" customWidth="1"/>
    <col min="8974" max="8974" width="6" style="418" customWidth="1"/>
    <col min="8975" max="8976" width="4.5546875" style="418" customWidth="1"/>
    <col min="8977" max="8977" width="5.44140625" style="418" customWidth="1"/>
    <col min="8978" max="8978" width="6.88671875" style="418" customWidth="1"/>
    <col min="8979" max="8979" width="5.88671875" style="418" customWidth="1"/>
    <col min="8980" max="8980" width="6.5546875" style="418" customWidth="1"/>
    <col min="8981" max="8984" width="5.88671875" style="418" customWidth="1"/>
    <col min="8985" max="8986" width="8.88671875" style="418"/>
    <col min="8987" max="8992" width="6.109375" style="418" customWidth="1"/>
    <col min="8993" max="9221" width="8.88671875" style="418"/>
    <col min="9222" max="9222" width="9.44140625" style="418" customWidth="1"/>
    <col min="9223" max="9223" width="53.5546875" style="418" customWidth="1"/>
    <col min="9224" max="9227" width="5.5546875" style="418" customWidth="1"/>
    <col min="9228" max="9228" width="5.44140625" style="418" customWidth="1"/>
    <col min="9229" max="9229" width="7.44140625" style="418" customWidth="1"/>
    <col min="9230" max="9230" width="6" style="418" customWidth="1"/>
    <col min="9231" max="9232" width="4.5546875" style="418" customWidth="1"/>
    <col min="9233" max="9233" width="5.44140625" style="418" customWidth="1"/>
    <col min="9234" max="9234" width="6.88671875" style="418" customWidth="1"/>
    <col min="9235" max="9235" width="5.88671875" style="418" customWidth="1"/>
    <col min="9236" max="9236" width="6.5546875" style="418" customWidth="1"/>
    <col min="9237" max="9240" width="5.88671875" style="418" customWidth="1"/>
    <col min="9241" max="9242" width="8.88671875" style="418"/>
    <col min="9243" max="9248" width="6.109375" style="418" customWidth="1"/>
    <col min="9249" max="9477" width="8.88671875" style="418"/>
    <col min="9478" max="9478" width="9.44140625" style="418" customWidth="1"/>
    <col min="9479" max="9479" width="53.5546875" style="418" customWidth="1"/>
    <col min="9480" max="9483" width="5.5546875" style="418" customWidth="1"/>
    <col min="9484" max="9484" width="5.44140625" style="418" customWidth="1"/>
    <col min="9485" max="9485" width="7.44140625" style="418" customWidth="1"/>
    <col min="9486" max="9486" width="6" style="418" customWidth="1"/>
    <col min="9487" max="9488" width="4.5546875" style="418" customWidth="1"/>
    <col min="9489" max="9489" width="5.44140625" style="418" customWidth="1"/>
    <col min="9490" max="9490" width="6.88671875" style="418" customWidth="1"/>
    <col min="9491" max="9491" width="5.88671875" style="418" customWidth="1"/>
    <col min="9492" max="9492" width="6.5546875" style="418" customWidth="1"/>
    <col min="9493" max="9496" width="5.88671875" style="418" customWidth="1"/>
    <col min="9497" max="9498" width="8.88671875" style="418"/>
    <col min="9499" max="9504" width="6.109375" style="418" customWidth="1"/>
    <col min="9505" max="9733" width="8.88671875" style="418"/>
    <col min="9734" max="9734" width="9.44140625" style="418" customWidth="1"/>
    <col min="9735" max="9735" width="53.5546875" style="418" customWidth="1"/>
    <col min="9736" max="9739" width="5.5546875" style="418" customWidth="1"/>
    <col min="9740" max="9740" width="5.44140625" style="418" customWidth="1"/>
    <col min="9741" max="9741" width="7.44140625" style="418" customWidth="1"/>
    <col min="9742" max="9742" width="6" style="418" customWidth="1"/>
    <col min="9743" max="9744" width="4.5546875" style="418" customWidth="1"/>
    <col min="9745" max="9745" width="5.44140625" style="418" customWidth="1"/>
    <col min="9746" max="9746" width="6.88671875" style="418" customWidth="1"/>
    <col min="9747" max="9747" width="5.88671875" style="418" customWidth="1"/>
    <col min="9748" max="9748" width="6.5546875" style="418" customWidth="1"/>
    <col min="9749" max="9752" width="5.88671875" style="418" customWidth="1"/>
    <col min="9753" max="9754" width="8.88671875" style="418"/>
    <col min="9755" max="9760" width="6.109375" style="418" customWidth="1"/>
    <col min="9761" max="9989" width="8.88671875" style="418"/>
    <col min="9990" max="9990" width="9.44140625" style="418" customWidth="1"/>
    <col min="9991" max="9991" width="53.5546875" style="418" customWidth="1"/>
    <col min="9992" max="9995" width="5.5546875" style="418" customWidth="1"/>
    <col min="9996" max="9996" width="5.44140625" style="418" customWidth="1"/>
    <col min="9997" max="9997" width="7.44140625" style="418" customWidth="1"/>
    <col min="9998" max="9998" width="6" style="418" customWidth="1"/>
    <col min="9999" max="10000" width="4.5546875" style="418" customWidth="1"/>
    <col min="10001" max="10001" width="5.44140625" style="418" customWidth="1"/>
    <col min="10002" max="10002" width="6.88671875" style="418" customWidth="1"/>
    <col min="10003" max="10003" width="5.88671875" style="418" customWidth="1"/>
    <col min="10004" max="10004" width="6.5546875" style="418" customWidth="1"/>
    <col min="10005" max="10008" width="5.88671875" style="418" customWidth="1"/>
    <col min="10009" max="10010" width="8.88671875" style="418"/>
    <col min="10011" max="10016" width="6.109375" style="418" customWidth="1"/>
    <col min="10017" max="10245" width="8.88671875" style="418"/>
    <col min="10246" max="10246" width="9.44140625" style="418" customWidth="1"/>
    <col min="10247" max="10247" width="53.5546875" style="418" customWidth="1"/>
    <col min="10248" max="10251" width="5.5546875" style="418" customWidth="1"/>
    <col min="10252" max="10252" width="5.44140625" style="418" customWidth="1"/>
    <col min="10253" max="10253" width="7.44140625" style="418" customWidth="1"/>
    <col min="10254" max="10254" width="6" style="418" customWidth="1"/>
    <col min="10255" max="10256" width="4.5546875" style="418" customWidth="1"/>
    <col min="10257" max="10257" width="5.44140625" style="418" customWidth="1"/>
    <col min="10258" max="10258" width="6.88671875" style="418" customWidth="1"/>
    <col min="10259" max="10259" width="5.88671875" style="418" customWidth="1"/>
    <col min="10260" max="10260" width="6.5546875" style="418" customWidth="1"/>
    <col min="10261" max="10264" width="5.88671875" style="418" customWidth="1"/>
    <col min="10265" max="10266" width="8.88671875" style="418"/>
    <col min="10267" max="10272" width="6.109375" style="418" customWidth="1"/>
    <col min="10273" max="10501" width="8.88671875" style="418"/>
    <col min="10502" max="10502" width="9.44140625" style="418" customWidth="1"/>
    <col min="10503" max="10503" width="53.5546875" style="418" customWidth="1"/>
    <col min="10504" max="10507" width="5.5546875" style="418" customWidth="1"/>
    <col min="10508" max="10508" width="5.44140625" style="418" customWidth="1"/>
    <col min="10509" max="10509" width="7.44140625" style="418" customWidth="1"/>
    <col min="10510" max="10510" width="6" style="418" customWidth="1"/>
    <col min="10511" max="10512" width="4.5546875" style="418" customWidth="1"/>
    <col min="10513" max="10513" width="5.44140625" style="418" customWidth="1"/>
    <col min="10514" max="10514" width="6.88671875" style="418" customWidth="1"/>
    <col min="10515" max="10515" width="5.88671875" style="418" customWidth="1"/>
    <col min="10516" max="10516" width="6.5546875" style="418" customWidth="1"/>
    <col min="10517" max="10520" width="5.88671875" style="418" customWidth="1"/>
    <col min="10521" max="10522" width="8.88671875" style="418"/>
    <col min="10523" max="10528" width="6.109375" style="418" customWidth="1"/>
    <col min="10529" max="10757" width="8.88671875" style="418"/>
    <col min="10758" max="10758" width="9.44140625" style="418" customWidth="1"/>
    <col min="10759" max="10759" width="53.5546875" style="418" customWidth="1"/>
    <col min="10760" max="10763" width="5.5546875" style="418" customWidth="1"/>
    <col min="10764" max="10764" width="5.44140625" style="418" customWidth="1"/>
    <col min="10765" max="10765" width="7.44140625" style="418" customWidth="1"/>
    <col min="10766" max="10766" width="6" style="418" customWidth="1"/>
    <col min="10767" max="10768" width="4.5546875" style="418" customWidth="1"/>
    <col min="10769" max="10769" width="5.44140625" style="418" customWidth="1"/>
    <col min="10770" max="10770" width="6.88671875" style="418" customWidth="1"/>
    <col min="10771" max="10771" width="5.88671875" style="418" customWidth="1"/>
    <col min="10772" max="10772" width="6.5546875" style="418" customWidth="1"/>
    <col min="10773" max="10776" width="5.88671875" style="418" customWidth="1"/>
    <col min="10777" max="10778" width="8.88671875" style="418"/>
    <col min="10779" max="10784" width="6.109375" style="418" customWidth="1"/>
    <col min="10785" max="11013" width="8.88671875" style="418"/>
    <col min="11014" max="11014" width="9.44140625" style="418" customWidth="1"/>
    <col min="11015" max="11015" width="53.5546875" style="418" customWidth="1"/>
    <col min="11016" max="11019" width="5.5546875" style="418" customWidth="1"/>
    <col min="11020" max="11020" width="5.44140625" style="418" customWidth="1"/>
    <col min="11021" max="11021" width="7.44140625" style="418" customWidth="1"/>
    <col min="11022" max="11022" width="6" style="418" customWidth="1"/>
    <col min="11023" max="11024" width="4.5546875" style="418" customWidth="1"/>
    <col min="11025" max="11025" width="5.44140625" style="418" customWidth="1"/>
    <col min="11026" max="11026" width="6.88671875" style="418" customWidth="1"/>
    <col min="11027" max="11027" width="5.88671875" style="418" customWidth="1"/>
    <col min="11028" max="11028" width="6.5546875" style="418" customWidth="1"/>
    <col min="11029" max="11032" width="5.88671875" style="418" customWidth="1"/>
    <col min="11033" max="11034" width="8.88671875" style="418"/>
    <col min="11035" max="11040" width="6.109375" style="418" customWidth="1"/>
    <col min="11041" max="11269" width="8.88671875" style="418"/>
    <col min="11270" max="11270" width="9.44140625" style="418" customWidth="1"/>
    <col min="11271" max="11271" width="53.5546875" style="418" customWidth="1"/>
    <col min="11272" max="11275" width="5.5546875" style="418" customWidth="1"/>
    <col min="11276" max="11276" width="5.44140625" style="418" customWidth="1"/>
    <col min="11277" max="11277" width="7.44140625" style="418" customWidth="1"/>
    <col min="11278" max="11278" width="6" style="418" customWidth="1"/>
    <col min="11279" max="11280" width="4.5546875" style="418" customWidth="1"/>
    <col min="11281" max="11281" width="5.44140625" style="418" customWidth="1"/>
    <col min="11282" max="11282" width="6.88671875" style="418" customWidth="1"/>
    <col min="11283" max="11283" width="5.88671875" style="418" customWidth="1"/>
    <col min="11284" max="11284" width="6.5546875" style="418" customWidth="1"/>
    <col min="11285" max="11288" width="5.88671875" style="418" customWidth="1"/>
    <col min="11289" max="11290" width="8.88671875" style="418"/>
    <col min="11291" max="11296" width="6.109375" style="418" customWidth="1"/>
    <col min="11297" max="11525" width="8.88671875" style="418"/>
    <col min="11526" max="11526" width="9.44140625" style="418" customWidth="1"/>
    <col min="11527" max="11527" width="53.5546875" style="418" customWidth="1"/>
    <col min="11528" max="11531" width="5.5546875" style="418" customWidth="1"/>
    <col min="11532" max="11532" width="5.44140625" style="418" customWidth="1"/>
    <col min="11533" max="11533" width="7.44140625" style="418" customWidth="1"/>
    <col min="11534" max="11534" width="6" style="418" customWidth="1"/>
    <col min="11535" max="11536" width="4.5546875" style="418" customWidth="1"/>
    <col min="11537" max="11537" width="5.44140625" style="418" customWidth="1"/>
    <col min="11538" max="11538" width="6.88671875" style="418" customWidth="1"/>
    <col min="11539" max="11539" width="5.88671875" style="418" customWidth="1"/>
    <col min="11540" max="11540" width="6.5546875" style="418" customWidth="1"/>
    <col min="11541" max="11544" width="5.88671875" style="418" customWidth="1"/>
    <col min="11545" max="11546" width="8.88671875" style="418"/>
    <col min="11547" max="11552" width="6.109375" style="418" customWidth="1"/>
    <col min="11553" max="11781" width="8.88671875" style="418"/>
    <col min="11782" max="11782" width="9.44140625" style="418" customWidth="1"/>
    <col min="11783" max="11783" width="53.5546875" style="418" customWidth="1"/>
    <col min="11784" max="11787" width="5.5546875" style="418" customWidth="1"/>
    <col min="11788" max="11788" width="5.44140625" style="418" customWidth="1"/>
    <col min="11789" max="11789" width="7.44140625" style="418" customWidth="1"/>
    <col min="11790" max="11790" width="6" style="418" customWidth="1"/>
    <col min="11791" max="11792" width="4.5546875" style="418" customWidth="1"/>
    <col min="11793" max="11793" width="5.44140625" style="418" customWidth="1"/>
    <col min="11794" max="11794" width="6.88671875" style="418" customWidth="1"/>
    <col min="11795" max="11795" width="5.88671875" style="418" customWidth="1"/>
    <col min="11796" max="11796" width="6.5546875" style="418" customWidth="1"/>
    <col min="11797" max="11800" width="5.88671875" style="418" customWidth="1"/>
    <col min="11801" max="11802" width="8.88671875" style="418"/>
    <col min="11803" max="11808" width="6.109375" style="418" customWidth="1"/>
    <col min="11809" max="12037" width="8.88671875" style="418"/>
    <col min="12038" max="12038" width="9.44140625" style="418" customWidth="1"/>
    <col min="12039" max="12039" width="53.5546875" style="418" customWidth="1"/>
    <col min="12040" max="12043" width="5.5546875" style="418" customWidth="1"/>
    <col min="12044" max="12044" width="5.44140625" style="418" customWidth="1"/>
    <col min="12045" max="12045" width="7.44140625" style="418" customWidth="1"/>
    <col min="12046" max="12046" width="6" style="418" customWidth="1"/>
    <col min="12047" max="12048" width="4.5546875" style="418" customWidth="1"/>
    <col min="12049" max="12049" width="5.44140625" style="418" customWidth="1"/>
    <col min="12050" max="12050" width="6.88671875" style="418" customWidth="1"/>
    <col min="12051" max="12051" width="5.88671875" style="418" customWidth="1"/>
    <col min="12052" max="12052" width="6.5546875" style="418" customWidth="1"/>
    <col min="12053" max="12056" width="5.88671875" style="418" customWidth="1"/>
    <col min="12057" max="12058" width="8.88671875" style="418"/>
    <col min="12059" max="12064" width="6.109375" style="418" customWidth="1"/>
    <col min="12065" max="12293" width="8.88671875" style="418"/>
    <col min="12294" max="12294" width="9.44140625" style="418" customWidth="1"/>
    <col min="12295" max="12295" width="53.5546875" style="418" customWidth="1"/>
    <col min="12296" max="12299" width="5.5546875" style="418" customWidth="1"/>
    <col min="12300" max="12300" width="5.44140625" style="418" customWidth="1"/>
    <col min="12301" max="12301" width="7.44140625" style="418" customWidth="1"/>
    <col min="12302" max="12302" width="6" style="418" customWidth="1"/>
    <col min="12303" max="12304" width="4.5546875" style="418" customWidth="1"/>
    <col min="12305" max="12305" width="5.44140625" style="418" customWidth="1"/>
    <col min="12306" max="12306" width="6.88671875" style="418" customWidth="1"/>
    <col min="12307" max="12307" width="5.88671875" style="418" customWidth="1"/>
    <col min="12308" max="12308" width="6.5546875" style="418" customWidth="1"/>
    <col min="12309" max="12312" width="5.88671875" style="418" customWidth="1"/>
    <col min="12313" max="12314" width="8.88671875" style="418"/>
    <col min="12315" max="12320" width="6.109375" style="418" customWidth="1"/>
    <col min="12321" max="12549" width="8.88671875" style="418"/>
    <col min="12550" max="12550" width="9.44140625" style="418" customWidth="1"/>
    <col min="12551" max="12551" width="53.5546875" style="418" customWidth="1"/>
    <col min="12552" max="12555" width="5.5546875" style="418" customWidth="1"/>
    <col min="12556" max="12556" width="5.44140625" style="418" customWidth="1"/>
    <col min="12557" max="12557" width="7.44140625" style="418" customWidth="1"/>
    <col min="12558" max="12558" width="6" style="418" customWidth="1"/>
    <col min="12559" max="12560" width="4.5546875" style="418" customWidth="1"/>
    <col min="12561" max="12561" width="5.44140625" style="418" customWidth="1"/>
    <col min="12562" max="12562" width="6.88671875" style="418" customWidth="1"/>
    <col min="12563" max="12563" width="5.88671875" style="418" customWidth="1"/>
    <col min="12564" max="12564" width="6.5546875" style="418" customWidth="1"/>
    <col min="12565" max="12568" width="5.88671875" style="418" customWidth="1"/>
    <col min="12569" max="12570" width="8.88671875" style="418"/>
    <col min="12571" max="12576" width="6.109375" style="418" customWidth="1"/>
    <col min="12577" max="12805" width="8.88671875" style="418"/>
    <col min="12806" max="12806" width="9.44140625" style="418" customWidth="1"/>
    <col min="12807" max="12807" width="53.5546875" style="418" customWidth="1"/>
    <col min="12808" max="12811" width="5.5546875" style="418" customWidth="1"/>
    <col min="12812" max="12812" width="5.44140625" style="418" customWidth="1"/>
    <col min="12813" max="12813" width="7.44140625" style="418" customWidth="1"/>
    <col min="12814" max="12814" width="6" style="418" customWidth="1"/>
    <col min="12815" max="12816" width="4.5546875" style="418" customWidth="1"/>
    <col min="12817" max="12817" width="5.44140625" style="418" customWidth="1"/>
    <col min="12818" max="12818" width="6.88671875" style="418" customWidth="1"/>
    <col min="12819" max="12819" width="5.88671875" style="418" customWidth="1"/>
    <col min="12820" max="12820" width="6.5546875" style="418" customWidth="1"/>
    <col min="12821" max="12824" width="5.88671875" style="418" customWidth="1"/>
    <col min="12825" max="12826" width="8.88671875" style="418"/>
    <col min="12827" max="12832" width="6.109375" style="418" customWidth="1"/>
    <col min="12833" max="13061" width="8.88671875" style="418"/>
    <col min="13062" max="13062" width="9.44140625" style="418" customWidth="1"/>
    <col min="13063" max="13063" width="53.5546875" style="418" customWidth="1"/>
    <col min="13064" max="13067" width="5.5546875" style="418" customWidth="1"/>
    <col min="13068" max="13068" width="5.44140625" style="418" customWidth="1"/>
    <col min="13069" max="13069" width="7.44140625" style="418" customWidth="1"/>
    <col min="13070" max="13070" width="6" style="418" customWidth="1"/>
    <col min="13071" max="13072" width="4.5546875" style="418" customWidth="1"/>
    <col min="13073" max="13073" width="5.44140625" style="418" customWidth="1"/>
    <col min="13074" max="13074" width="6.88671875" style="418" customWidth="1"/>
    <col min="13075" max="13075" width="5.88671875" style="418" customWidth="1"/>
    <col min="13076" max="13076" width="6.5546875" style="418" customWidth="1"/>
    <col min="13077" max="13080" width="5.88671875" style="418" customWidth="1"/>
    <col min="13081" max="13082" width="8.88671875" style="418"/>
    <col min="13083" max="13088" width="6.109375" style="418" customWidth="1"/>
    <col min="13089" max="13317" width="8.88671875" style="418"/>
    <col min="13318" max="13318" width="9.44140625" style="418" customWidth="1"/>
    <col min="13319" max="13319" width="53.5546875" style="418" customWidth="1"/>
    <col min="13320" max="13323" width="5.5546875" style="418" customWidth="1"/>
    <col min="13324" max="13324" width="5.44140625" style="418" customWidth="1"/>
    <col min="13325" max="13325" width="7.44140625" style="418" customWidth="1"/>
    <col min="13326" max="13326" width="6" style="418" customWidth="1"/>
    <col min="13327" max="13328" width="4.5546875" style="418" customWidth="1"/>
    <col min="13329" max="13329" width="5.44140625" style="418" customWidth="1"/>
    <col min="13330" max="13330" width="6.88671875" style="418" customWidth="1"/>
    <col min="13331" max="13331" width="5.88671875" style="418" customWidth="1"/>
    <col min="13332" max="13332" width="6.5546875" style="418" customWidth="1"/>
    <col min="13333" max="13336" width="5.88671875" style="418" customWidth="1"/>
    <col min="13337" max="13338" width="8.88671875" style="418"/>
    <col min="13339" max="13344" width="6.109375" style="418" customWidth="1"/>
    <col min="13345" max="13573" width="8.88671875" style="418"/>
    <col min="13574" max="13574" width="9.44140625" style="418" customWidth="1"/>
    <col min="13575" max="13575" width="53.5546875" style="418" customWidth="1"/>
    <col min="13576" max="13579" width="5.5546875" style="418" customWidth="1"/>
    <col min="13580" max="13580" width="5.44140625" style="418" customWidth="1"/>
    <col min="13581" max="13581" width="7.44140625" style="418" customWidth="1"/>
    <col min="13582" max="13582" width="6" style="418" customWidth="1"/>
    <col min="13583" max="13584" width="4.5546875" style="418" customWidth="1"/>
    <col min="13585" max="13585" width="5.44140625" style="418" customWidth="1"/>
    <col min="13586" max="13586" width="6.88671875" style="418" customWidth="1"/>
    <col min="13587" max="13587" width="5.88671875" style="418" customWidth="1"/>
    <col min="13588" max="13588" width="6.5546875" style="418" customWidth="1"/>
    <col min="13589" max="13592" width="5.88671875" style="418" customWidth="1"/>
    <col min="13593" max="13594" width="8.88671875" style="418"/>
    <col min="13595" max="13600" width="6.109375" style="418" customWidth="1"/>
    <col min="13601" max="13829" width="8.88671875" style="418"/>
    <col min="13830" max="13830" width="9.44140625" style="418" customWidth="1"/>
    <col min="13831" max="13831" width="53.5546875" style="418" customWidth="1"/>
    <col min="13832" max="13835" width="5.5546875" style="418" customWidth="1"/>
    <col min="13836" max="13836" width="5.44140625" style="418" customWidth="1"/>
    <col min="13837" max="13837" width="7.44140625" style="418" customWidth="1"/>
    <col min="13838" max="13838" width="6" style="418" customWidth="1"/>
    <col min="13839" max="13840" width="4.5546875" style="418" customWidth="1"/>
    <col min="13841" max="13841" width="5.44140625" style="418" customWidth="1"/>
    <col min="13842" max="13842" width="6.88671875" style="418" customWidth="1"/>
    <col min="13843" max="13843" width="5.88671875" style="418" customWidth="1"/>
    <col min="13844" max="13844" width="6.5546875" style="418" customWidth="1"/>
    <col min="13845" max="13848" width="5.88671875" style="418" customWidth="1"/>
    <col min="13849" max="13850" width="8.88671875" style="418"/>
    <col min="13851" max="13856" width="6.109375" style="418" customWidth="1"/>
    <col min="13857" max="14085" width="8.88671875" style="418"/>
    <col min="14086" max="14086" width="9.44140625" style="418" customWidth="1"/>
    <col min="14087" max="14087" width="53.5546875" style="418" customWidth="1"/>
    <col min="14088" max="14091" width="5.5546875" style="418" customWidth="1"/>
    <col min="14092" max="14092" width="5.44140625" style="418" customWidth="1"/>
    <col min="14093" max="14093" width="7.44140625" style="418" customWidth="1"/>
    <col min="14094" max="14094" width="6" style="418" customWidth="1"/>
    <col min="14095" max="14096" width="4.5546875" style="418" customWidth="1"/>
    <col min="14097" max="14097" width="5.44140625" style="418" customWidth="1"/>
    <col min="14098" max="14098" width="6.88671875" style="418" customWidth="1"/>
    <col min="14099" max="14099" width="5.88671875" style="418" customWidth="1"/>
    <col min="14100" max="14100" width="6.5546875" style="418" customWidth="1"/>
    <col min="14101" max="14104" width="5.88671875" style="418" customWidth="1"/>
    <col min="14105" max="14106" width="8.88671875" style="418"/>
    <col min="14107" max="14112" width="6.109375" style="418" customWidth="1"/>
    <col min="14113" max="14341" width="8.88671875" style="418"/>
    <col min="14342" max="14342" width="9.44140625" style="418" customWidth="1"/>
    <col min="14343" max="14343" width="53.5546875" style="418" customWidth="1"/>
    <col min="14344" max="14347" width="5.5546875" style="418" customWidth="1"/>
    <col min="14348" max="14348" width="5.44140625" style="418" customWidth="1"/>
    <col min="14349" max="14349" width="7.44140625" style="418" customWidth="1"/>
    <col min="14350" max="14350" width="6" style="418" customWidth="1"/>
    <col min="14351" max="14352" width="4.5546875" style="418" customWidth="1"/>
    <col min="14353" max="14353" width="5.44140625" style="418" customWidth="1"/>
    <col min="14354" max="14354" width="6.88671875" style="418" customWidth="1"/>
    <col min="14355" max="14355" width="5.88671875" style="418" customWidth="1"/>
    <col min="14356" max="14356" width="6.5546875" style="418" customWidth="1"/>
    <col min="14357" max="14360" width="5.88671875" style="418" customWidth="1"/>
    <col min="14361" max="14362" width="8.88671875" style="418"/>
    <col min="14363" max="14368" width="6.109375" style="418" customWidth="1"/>
    <col min="14369" max="14597" width="8.88671875" style="418"/>
    <col min="14598" max="14598" width="9.44140625" style="418" customWidth="1"/>
    <col min="14599" max="14599" width="53.5546875" style="418" customWidth="1"/>
    <col min="14600" max="14603" width="5.5546875" style="418" customWidth="1"/>
    <col min="14604" max="14604" width="5.44140625" style="418" customWidth="1"/>
    <col min="14605" max="14605" width="7.44140625" style="418" customWidth="1"/>
    <col min="14606" max="14606" width="6" style="418" customWidth="1"/>
    <col min="14607" max="14608" width="4.5546875" style="418" customWidth="1"/>
    <col min="14609" max="14609" width="5.44140625" style="418" customWidth="1"/>
    <col min="14610" max="14610" width="6.88671875" style="418" customWidth="1"/>
    <col min="14611" max="14611" width="5.88671875" style="418" customWidth="1"/>
    <col min="14612" max="14612" width="6.5546875" style="418" customWidth="1"/>
    <col min="14613" max="14616" width="5.88671875" style="418" customWidth="1"/>
    <col min="14617" max="14618" width="8.88671875" style="418"/>
    <col min="14619" max="14624" width="6.109375" style="418" customWidth="1"/>
    <col min="14625" max="14853" width="8.88671875" style="418"/>
    <col min="14854" max="14854" width="9.44140625" style="418" customWidth="1"/>
    <col min="14855" max="14855" width="53.5546875" style="418" customWidth="1"/>
    <col min="14856" max="14859" width="5.5546875" style="418" customWidth="1"/>
    <col min="14860" max="14860" width="5.44140625" style="418" customWidth="1"/>
    <col min="14861" max="14861" width="7.44140625" style="418" customWidth="1"/>
    <col min="14862" max="14862" width="6" style="418" customWidth="1"/>
    <col min="14863" max="14864" width="4.5546875" style="418" customWidth="1"/>
    <col min="14865" max="14865" width="5.44140625" style="418" customWidth="1"/>
    <col min="14866" max="14866" width="6.88671875" style="418" customWidth="1"/>
    <col min="14867" max="14867" width="5.88671875" style="418" customWidth="1"/>
    <col min="14868" max="14868" width="6.5546875" style="418" customWidth="1"/>
    <col min="14869" max="14872" width="5.88671875" style="418" customWidth="1"/>
    <col min="14873" max="14874" width="8.88671875" style="418"/>
    <col min="14875" max="14880" width="6.109375" style="418" customWidth="1"/>
    <col min="14881" max="15109" width="8.88671875" style="418"/>
    <col min="15110" max="15110" width="9.44140625" style="418" customWidth="1"/>
    <col min="15111" max="15111" width="53.5546875" style="418" customWidth="1"/>
    <col min="15112" max="15115" width="5.5546875" style="418" customWidth="1"/>
    <col min="15116" max="15116" width="5.44140625" style="418" customWidth="1"/>
    <col min="15117" max="15117" width="7.44140625" style="418" customWidth="1"/>
    <col min="15118" max="15118" width="6" style="418" customWidth="1"/>
    <col min="15119" max="15120" width="4.5546875" style="418" customWidth="1"/>
    <col min="15121" max="15121" width="5.44140625" style="418" customWidth="1"/>
    <col min="15122" max="15122" width="6.88671875" style="418" customWidth="1"/>
    <col min="15123" max="15123" width="5.88671875" style="418" customWidth="1"/>
    <col min="15124" max="15124" width="6.5546875" style="418" customWidth="1"/>
    <col min="15125" max="15128" width="5.88671875" style="418" customWidth="1"/>
    <col min="15129" max="15130" width="8.88671875" style="418"/>
    <col min="15131" max="15136" width="6.109375" style="418" customWidth="1"/>
    <col min="15137" max="15365" width="8.88671875" style="418"/>
    <col min="15366" max="15366" width="9.44140625" style="418" customWidth="1"/>
    <col min="15367" max="15367" width="53.5546875" style="418" customWidth="1"/>
    <col min="15368" max="15371" width="5.5546875" style="418" customWidth="1"/>
    <col min="15372" max="15372" width="5.44140625" style="418" customWidth="1"/>
    <col min="15373" max="15373" width="7.44140625" style="418" customWidth="1"/>
    <col min="15374" max="15374" width="6" style="418" customWidth="1"/>
    <col min="15375" max="15376" width="4.5546875" style="418" customWidth="1"/>
    <col min="15377" max="15377" width="5.44140625" style="418" customWidth="1"/>
    <col min="15378" max="15378" width="6.88671875" style="418" customWidth="1"/>
    <col min="15379" max="15379" width="5.88671875" style="418" customWidth="1"/>
    <col min="15380" max="15380" width="6.5546875" style="418" customWidth="1"/>
    <col min="15381" max="15384" width="5.88671875" style="418" customWidth="1"/>
    <col min="15385" max="15386" width="8.88671875" style="418"/>
    <col min="15387" max="15392" width="6.109375" style="418" customWidth="1"/>
    <col min="15393" max="15621" width="8.88671875" style="418"/>
    <col min="15622" max="15622" width="9.44140625" style="418" customWidth="1"/>
    <col min="15623" max="15623" width="53.5546875" style="418" customWidth="1"/>
    <col min="15624" max="15627" width="5.5546875" style="418" customWidth="1"/>
    <col min="15628" max="15628" width="5.44140625" style="418" customWidth="1"/>
    <col min="15629" max="15629" width="7.44140625" style="418" customWidth="1"/>
    <col min="15630" max="15630" width="6" style="418" customWidth="1"/>
    <col min="15631" max="15632" width="4.5546875" style="418" customWidth="1"/>
    <col min="15633" max="15633" width="5.44140625" style="418" customWidth="1"/>
    <col min="15634" max="15634" width="6.88671875" style="418" customWidth="1"/>
    <col min="15635" max="15635" width="5.88671875" style="418" customWidth="1"/>
    <col min="15636" max="15636" width="6.5546875" style="418" customWidth="1"/>
    <col min="15637" max="15640" width="5.88671875" style="418" customWidth="1"/>
    <col min="15641" max="15642" width="8.88671875" style="418"/>
    <col min="15643" max="15648" width="6.109375" style="418" customWidth="1"/>
    <col min="15649" max="15877" width="8.88671875" style="418"/>
    <col min="15878" max="15878" width="9.44140625" style="418" customWidth="1"/>
    <col min="15879" max="15879" width="53.5546875" style="418" customWidth="1"/>
    <col min="15880" max="15883" width="5.5546875" style="418" customWidth="1"/>
    <col min="15884" max="15884" width="5.44140625" style="418" customWidth="1"/>
    <col min="15885" max="15885" width="7.44140625" style="418" customWidth="1"/>
    <col min="15886" max="15886" width="6" style="418" customWidth="1"/>
    <col min="15887" max="15888" width="4.5546875" style="418" customWidth="1"/>
    <col min="15889" max="15889" width="5.44140625" style="418" customWidth="1"/>
    <col min="15890" max="15890" width="6.88671875" style="418" customWidth="1"/>
    <col min="15891" max="15891" width="5.88671875" style="418" customWidth="1"/>
    <col min="15892" max="15892" width="6.5546875" style="418" customWidth="1"/>
    <col min="15893" max="15896" width="5.88671875" style="418" customWidth="1"/>
    <col min="15897" max="15898" width="8.88671875" style="418"/>
    <col min="15899" max="15904" width="6.109375" style="418" customWidth="1"/>
    <col min="15905" max="16133" width="8.88671875" style="418"/>
    <col min="16134" max="16134" width="9.44140625" style="418" customWidth="1"/>
    <col min="16135" max="16135" width="53.5546875" style="418" customWidth="1"/>
    <col min="16136" max="16139" width="5.5546875" style="418" customWidth="1"/>
    <col min="16140" max="16140" width="5.44140625" style="418" customWidth="1"/>
    <col min="16141" max="16141" width="7.44140625" style="418" customWidth="1"/>
    <col min="16142" max="16142" width="6" style="418" customWidth="1"/>
    <col min="16143" max="16144" width="4.5546875" style="418" customWidth="1"/>
    <col min="16145" max="16145" width="5.44140625" style="418" customWidth="1"/>
    <col min="16146" max="16146" width="6.88671875" style="418" customWidth="1"/>
    <col min="16147" max="16147" width="5.88671875" style="418" customWidth="1"/>
    <col min="16148" max="16148" width="6.5546875" style="418" customWidth="1"/>
    <col min="16149" max="16152" width="5.88671875" style="418" customWidth="1"/>
    <col min="16153" max="16154" width="8.88671875" style="418"/>
    <col min="16155" max="16160" width="6.109375" style="418" customWidth="1"/>
    <col min="16161" max="16383" width="8.88671875" style="418"/>
    <col min="16384" max="16384" width="9.109375" style="418" customWidth="1"/>
  </cols>
  <sheetData>
    <row r="1" spans="1:32" ht="16.2" thickBot="1" x14ac:dyDescent="0.35">
      <c r="A1" s="569" t="s">
        <v>141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1"/>
      <c r="X1" s="613"/>
      <c r="Y1" s="614"/>
    </row>
    <row r="2" spans="1:32" s="257" customFormat="1" ht="24.75" customHeight="1" thickBot="1" x14ac:dyDescent="0.35">
      <c r="A2" s="572" t="s">
        <v>186</v>
      </c>
      <c r="B2" s="574" t="s">
        <v>229</v>
      </c>
      <c r="C2" s="577" t="s">
        <v>34</v>
      </c>
      <c r="D2" s="577"/>
      <c r="E2" s="577"/>
      <c r="F2" s="578"/>
      <c r="G2" s="579" t="s">
        <v>35</v>
      </c>
      <c r="H2" s="581" t="s">
        <v>36</v>
      </c>
      <c r="I2" s="582"/>
      <c r="J2" s="582"/>
      <c r="K2" s="582"/>
      <c r="L2" s="582"/>
      <c r="M2" s="582"/>
      <c r="N2" s="583"/>
      <c r="O2" s="584"/>
      <c r="P2" s="585" t="s">
        <v>37</v>
      </c>
      <c r="Q2" s="577"/>
      <c r="R2" s="577"/>
      <c r="S2" s="578"/>
      <c r="T2" s="578"/>
      <c r="U2" s="586"/>
      <c r="V2" s="253"/>
      <c r="W2" s="253"/>
      <c r="X2" s="613"/>
      <c r="Y2" s="614"/>
      <c r="Z2" s="254"/>
      <c r="AA2" s="255"/>
      <c r="AB2" s="255"/>
      <c r="AC2" s="255"/>
      <c r="AD2" s="255"/>
      <c r="AE2" s="256"/>
      <c r="AF2" s="256"/>
    </row>
    <row r="3" spans="1:32" s="257" customFormat="1" ht="21" customHeight="1" x14ac:dyDescent="0.3">
      <c r="A3" s="573"/>
      <c r="B3" s="575"/>
      <c r="C3" s="587" t="s">
        <v>38</v>
      </c>
      <c r="D3" s="587" t="s">
        <v>39</v>
      </c>
      <c r="E3" s="558" t="s">
        <v>40</v>
      </c>
      <c r="F3" s="559"/>
      <c r="G3" s="580"/>
      <c r="H3" s="557" t="s">
        <v>41</v>
      </c>
      <c r="I3" s="558" t="s">
        <v>42</v>
      </c>
      <c r="J3" s="558"/>
      <c r="K3" s="558"/>
      <c r="L3" s="558"/>
      <c r="M3" s="559"/>
      <c r="N3" s="615" t="s">
        <v>188</v>
      </c>
      <c r="O3" s="560" t="s">
        <v>43</v>
      </c>
      <c r="P3" s="561" t="s">
        <v>44</v>
      </c>
      <c r="Q3" s="562"/>
      <c r="R3" s="563" t="s">
        <v>118</v>
      </c>
      <c r="S3" s="561"/>
      <c r="T3" s="563" t="s">
        <v>127</v>
      </c>
      <c r="U3" s="564"/>
      <c r="V3" s="253"/>
      <c r="W3" s="253"/>
      <c r="X3" s="613"/>
      <c r="Y3" s="614"/>
      <c r="Z3" s="254"/>
      <c r="AA3" s="255"/>
      <c r="AB3" s="255"/>
      <c r="AC3" s="255"/>
      <c r="AD3" s="255"/>
      <c r="AE3" s="256"/>
      <c r="AF3" s="256"/>
    </row>
    <row r="4" spans="1:32" s="257" customFormat="1" ht="19.5" customHeight="1" x14ac:dyDescent="0.3">
      <c r="A4" s="573"/>
      <c r="B4" s="575"/>
      <c r="C4" s="587"/>
      <c r="D4" s="587"/>
      <c r="E4" s="587" t="s">
        <v>187</v>
      </c>
      <c r="F4" s="588" t="s">
        <v>45</v>
      </c>
      <c r="G4" s="580"/>
      <c r="H4" s="557"/>
      <c r="I4" s="591" t="s">
        <v>241</v>
      </c>
      <c r="J4" s="591" t="s">
        <v>254</v>
      </c>
      <c r="K4" s="558" t="s">
        <v>47</v>
      </c>
      <c r="L4" s="558"/>
      <c r="M4" s="559"/>
      <c r="N4" s="616"/>
      <c r="O4" s="560"/>
      <c r="P4" s="554" t="s">
        <v>48</v>
      </c>
      <c r="Q4" s="555"/>
      <c r="R4" s="555"/>
      <c r="S4" s="555"/>
      <c r="T4" s="555"/>
      <c r="U4" s="556"/>
      <c r="V4" s="253"/>
      <c r="W4" s="253"/>
      <c r="X4" s="613"/>
      <c r="Y4" s="614"/>
      <c r="Z4" s="254"/>
      <c r="AA4" s="255"/>
      <c r="AB4" s="255"/>
      <c r="AC4" s="255"/>
      <c r="AD4" s="255"/>
      <c r="AE4" s="256"/>
      <c r="AF4" s="256"/>
    </row>
    <row r="5" spans="1:32" s="257" customFormat="1" ht="18.75" customHeight="1" x14ac:dyDescent="0.3">
      <c r="A5" s="573"/>
      <c r="B5" s="575"/>
      <c r="C5" s="587"/>
      <c r="D5" s="587"/>
      <c r="E5" s="587"/>
      <c r="F5" s="589"/>
      <c r="G5" s="580"/>
      <c r="H5" s="557"/>
      <c r="I5" s="591"/>
      <c r="J5" s="591"/>
      <c r="K5" s="552" t="s">
        <v>49</v>
      </c>
      <c r="L5" s="552" t="s">
        <v>50</v>
      </c>
      <c r="M5" s="553" t="s">
        <v>51</v>
      </c>
      <c r="N5" s="616"/>
      <c r="O5" s="560"/>
      <c r="P5" s="342">
        <v>1</v>
      </c>
      <c r="Q5" s="343">
        <f>P5+1</f>
        <v>2</v>
      </c>
      <c r="R5" s="343">
        <f>Q5+1</f>
        <v>3</v>
      </c>
      <c r="S5" s="344">
        <v>4</v>
      </c>
      <c r="T5" s="344">
        <v>5</v>
      </c>
      <c r="U5" s="345">
        <v>6</v>
      </c>
      <c r="V5" s="253"/>
      <c r="W5" s="253"/>
      <c r="X5" s="613"/>
      <c r="Y5" s="614"/>
      <c r="Z5" s="254"/>
      <c r="AA5" s="255"/>
      <c r="AB5" s="255"/>
      <c r="AC5" s="255"/>
      <c r="AD5" s="255"/>
      <c r="AE5" s="256"/>
      <c r="AF5" s="256"/>
    </row>
    <row r="6" spans="1:32" s="257" customFormat="1" ht="19.5" customHeight="1" x14ac:dyDescent="0.3">
      <c r="A6" s="573"/>
      <c r="B6" s="575"/>
      <c r="C6" s="587"/>
      <c r="D6" s="587"/>
      <c r="E6" s="587"/>
      <c r="F6" s="589"/>
      <c r="G6" s="580"/>
      <c r="H6" s="557"/>
      <c r="I6" s="591"/>
      <c r="J6" s="591"/>
      <c r="K6" s="552"/>
      <c r="L6" s="552"/>
      <c r="M6" s="553"/>
      <c r="N6" s="616"/>
      <c r="O6" s="560"/>
      <c r="P6" s="554" t="s">
        <v>52</v>
      </c>
      <c r="Q6" s="555"/>
      <c r="R6" s="555"/>
      <c r="S6" s="555"/>
      <c r="T6" s="555"/>
      <c r="U6" s="556"/>
      <c r="V6" s="253"/>
      <c r="W6" s="253"/>
      <c r="X6" s="613"/>
      <c r="Y6" s="614"/>
      <c r="Z6" s="254"/>
      <c r="AA6" s="255"/>
      <c r="AB6" s="255"/>
      <c r="AC6" s="255"/>
      <c r="AD6" s="255"/>
      <c r="AE6" s="256"/>
      <c r="AF6" s="256"/>
    </row>
    <row r="7" spans="1:32" s="257" customFormat="1" ht="24" customHeight="1" thickBot="1" x14ac:dyDescent="0.35">
      <c r="A7" s="573"/>
      <c r="B7" s="576"/>
      <c r="C7" s="587"/>
      <c r="D7" s="587"/>
      <c r="E7" s="587"/>
      <c r="F7" s="590"/>
      <c r="G7" s="580"/>
      <c r="H7" s="557"/>
      <c r="I7" s="591"/>
      <c r="J7" s="591"/>
      <c r="K7" s="552"/>
      <c r="L7" s="552"/>
      <c r="M7" s="553"/>
      <c r="N7" s="617"/>
      <c r="O7" s="560"/>
      <c r="P7" s="420">
        <v>8</v>
      </c>
      <c r="Q7" s="421">
        <v>7</v>
      </c>
      <c r="R7" s="421">
        <v>8</v>
      </c>
      <c r="S7" s="422">
        <v>7</v>
      </c>
      <c r="T7" s="422">
        <v>8</v>
      </c>
      <c r="U7" s="341">
        <v>5</v>
      </c>
      <c r="V7" s="253"/>
      <c r="W7" s="253"/>
      <c r="X7" s="613"/>
      <c r="Y7" s="614"/>
      <c r="Z7" s="254"/>
      <c r="AA7" s="255"/>
      <c r="AB7" s="255"/>
      <c r="AC7" s="255"/>
      <c r="AD7" s="255"/>
      <c r="AE7" s="256"/>
      <c r="AF7" s="256"/>
    </row>
    <row r="8" spans="1:32" ht="16.2" thickBot="1" x14ac:dyDescent="0.35">
      <c r="A8" s="72">
        <v>1</v>
      </c>
      <c r="B8" s="56">
        <f>A8+1</f>
        <v>2</v>
      </c>
      <c r="C8" s="26">
        <f t="shared" ref="C8:R8" si="0">B8+1</f>
        <v>3</v>
      </c>
      <c r="D8" s="26">
        <f t="shared" si="0"/>
        <v>4</v>
      </c>
      <c r="E8" s="26">
        <f t="shared" si="0"/>
        <v>5</v>
      </c>
      <c r="F8" s="27">
        <f t="shared" si="0"/>
        <v>6</v>
      </c>
      <c r="G8" s="28">
        <f t="shared" si="0"/>
        <v>7</v>
      </c>
      <c r="H8" s="29">
        <f t="shared" si="0"/>
        <v>8</v>
      </c>
      <c r="I8" s="26">
        <f t="shared" si="0"/>
        <v>9</v>
      </c>
      <c r="J8" s="26">
        <v>10</v>
      </c>
      <c r="K8" s="26">
        <v>11</v>
      </c>
      <c r="L8" s="26">
        <v>12</v>
      </c>
      <c r="M8" s="26">
        <v>13</v>
      </c>
      <c r="N8" s="567">
        <f>M8+1</f>
        <v>14</v>
      </c>
      <c r="O8" s="568"/>
      <c r="P8" s="26">
        <f>N8+1</f>
        <v>15</v>
      </c>
      <c r="Q8" s="26">
        <f t="shared" si="0"/>
        <v>16</v>
      </c>
      <c r="R8" s="30">
        <f t="shared" si="0"/>
        <v>17</v>
      </c>
      <c r="S8" s="31">
        <v>18</v>
      </c>
      <c r="T8" s="31">
        <v>19</v>
      </c>
      <c r="U8" s="32">
        <v>20</v>
      </c>
      <c r="X8" s="618"/>
      <c r="Y8" s="619"/>
      <c r="AE8" s="24"/>
      <c r="AF8" s="24"/>
    </row>
    <row r="9" spans="1:32" s="346" customFormat="1" ht="21" customHeight="1" thickBot="1" x14ac:dyDescent="0.35">
      <c r="A9" s="513" t="s">
        <v>53</v>
      </c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4"/>
      <c r="U9" s="515"/>
      <c r="X9" s="419"/>
      <c r="Y9" s="620" t="s">
        <v>255</v>
      </c>
      <c r="Z9" s="73"/>
      <c r="AA9" s="347"/>
      <c r="AB9" s="347"/>
      <c r="AC9" s="347"/>
      <c r="AD9" s="347"/>
      <c r="AE9" s="348"/>
      <c r="AF9" s="348"/>
    </row>
    <row r="10" spans="1:32" s="346" customFormat="1" ht="21" customHeight="1" thickBot="1" x14ac:dyDescent="0.35">
      <c r="A10" s="516" t="s">
        <v>217</v>
      </c>
      <c r="B10" s="517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621"/>
      <c r="P10" s="517"/>
      <c r="Q10" s="517"/>
      <c r="R10" s="517"/>
      <c r="S10" s="518"/>
      <c r="T10" s="518"/>
      <c r="U10" s="519"/>
      <c r="V10" s="346" t="s">
        <v>244</v>
      </c>
      <c r="X10" s="622" t="s">
        <v>256</v>
      </c>
      <c r="Y10" s="623"/>
      <c r="Z10" s="73"/>
      <c r="AA10" s="349" t="s">
        <v>54</v>
      </c>
      <c r="AB10" s="349" t="s">
        <v>55</v>
      </c>
      <c r="AC10" s="349" t="s">
        <v>56</v>
      </c>
      <c r="AD10" s="349" t="s">
        <v>57</v>
      </c>
      <c r="AE10" s="350" t="s">
        <v>119</v>
      </c>
      <c r="AF10" s="350" t="s">
        <v>120</v>
      </c>
    </row>
    <row r="11" spans="1:32" s="186" customFormat="1" x14ac:dyDescent="0.3">
      <c r="A11" s="292" t="s">
        <v>58</v>
      </c>
      <c r="B11" s="293" t="s">
        <v>59</v>
      </c>
      <c r="C11" s="190"/>
      <c r="D11" s="187">
        <v>2</v>
      </c>
      <c r="E11" s="190"/>
      <c r="F11" s="294"/>
      <c r="G11" s="189">
        <v>3</v>
      </c>
      <c r="H11" s="363">
        <f t="shared" ref="H11:H22" si="1">G11*30</f>
        <v>90</v>
      </c>
      <c r="I11" s="295">
        <v>30</v>
      </c>
      <c r="J11" s="295">
        <f>SUM(K11:M11)</f>
        <v>16</v>
      </c>
      <c r="K11" s="364">
        <f>16*0.5</f>
        <v>8</v>
      </c>
      <c r="L11" s="364"/>
      <c r="M11" s="365">
        <f>14*0.5+1</f>
        <v>8</v>
      </c>
      <c r="N11" s="624"/>
      <c r="O11" s="625">
        <f>H11-J11-N11</f>
        <v>74</v>
      </c>
      <c r="P11" s="193"/>
      <c r="Q11" s="187">
        <v>2</v>
      </c>
      <c r="R11" s="190"/>
      <c r="S11" s="296"/>
      <c r="T11" s="294"/>
      <c r="U11" s="297"/>
      <c r="V11" s="65">
        <f t="shared" ref="V11:V22" si="2">I11/H11</f>
        <v>0.33333333333333331</v>
      </c>
      <c r="W11" s="65"/>
      <c r="X11" s="626">
        <f t="shared" ref="X11:X22" si="3">J11/I11</f>
        <v>0.53333333333333333</v>
      </c>
      <c r="Y11" s="627">
        <f t="shared" ref="Y11:Y22" si="4">I11*0.5</f>
        <v>15</v>
      </c>
      <c r="Z11" s="74"/>
      <c r="AA11" s="184"/>
      <c r="AB11" s="184">
        <v>3</v>
      </c>
      <c r="AC11" s="184"/>
      <c r="AD11" s="184"/>
      <c r="AE11" s="184"/>
      <c r="AF11" s="184"/>
    </row>
    <row r="12" spans="1:32" s="186" customFormat="1" ht="19.5" customHeight="1" x14ac:dyDescent="0.3">
      <c r="A12" s="292" t="s">
        <v>60</v>
      </c>
      <c r="B12" s="298" t="s">
        <v>61</v>
      </c>
      <c r="C12" s="299">
        <v>1</v>
      </c>
      <c r="D12" s="299"/>
      <c r="E12" s="299"/>
      <c r="F12" s="300"/>
      <c r="G12" s="301">
        <v>4</v>
      </c>
      <c r="H12" s="363">
        <f t="shared" si="1"/>
        <v>120</v>
      </c>
      <c r="I12" s="295">
        <v>44</v>
      </c>
      <c r="J12" s="295">
        <f t="shared" ref="J12:J22" si="5">SUM(K12:M12)</f>
        <v>24</v>
      </c>
      <c r="K12" s="364">
        <f>14*0.5+1</f>
        <v>8</v>
      </c>
      <c r="L12" s="364"/>
      <c r="M12" s="365">
        <f>30*0.5+1</f>
        <v>16</v>
      </c>
      <c r="N12" s="628">
        <v>30</v>
      </c>
      <c r="O12" s="629">
        <f t="shared" ref="O12:O22" si="6">H12-J12-N12</f>
        <v>66</v>
      </c>
      <c r="P12" s="302">
        <v>3</v>
      </c>
      <c r="Q12" s="299"/>
      <c r="R12" s="299"/>
      <c r="S12" s="303"/>
      <c r="T12" s="303"/>
      <c r="U12" s="304"/>
      <c r="V12" s="65">
        <f t="shared" si="2"/>
        <v>0.36666666666666664</v>
      </c>
      <c r="W12" s="65"/>
      <c r="X12" s="626">
        <f t="shared" si="3"/>
        <v>0.54545454545454541</v>
      </c>
      <c r="Y12" s="627">
        <f t="shared" si="4"/>
        <v>22</v>
      </c>
      <c r="Z12" s="74"/>
      <c r="AA12" s="184">
        <v>4</v>
      </c>
      <c r="AB12" s="184"/>
      <c r="AC12" s="184"/>
      <c r="AD12" s="184"/>
      <c r="AE12" s="184"/>
      <c r="AF12" s="184"/>
    </row>
    <row r="13" spans="1:32" s="186" customFormat="1" ht="47.25" customHeight="1" x14ac:dyDescent="0.3">
      <c r="A13" s="292" t="s">
        <v>62</v>
      </c>
      <c r="B13" s="305" t="s">
        <v>89</v>
      </c>
      <c r="C13" s="306"/>
      <c r="D13" s="306">
        <v>2</v>
      </c>
      <c r="E13" s="306"/>
      <c r="F13" s="303"/>
      <c r="G13" s="307">
        <v>4</v>
      </c>
      <c r="H13" s="313">
        <f t="shared" si="1"/>
        <v>120</v>
      </c>
      <c r="I13" s="308">
        <v>44</v>
      </c>
      <c r="J13" s="295">
        <f t="shared" si="5"/>
        <v>21</v>
      </c>
      <c r="K13" s="319">
        <f>16*0.5</f>
        <v>8</v>
      </c>
      <c r="L13" s="319"/>
      <c r="M13" s="320">
        <f>28*0.5-1</f>
        <v>13</v>
      </c>
      <c r="N13" s="628"/>
      <c r="O13" s="629">
        <f t="shared" si="6"/>
        <v>99</v>
      </c>
      <c r="P13" s="309"/>
      <c r="Q13" s="306">
        <v>3</v>
      </c>
      <c r="R13" s="306"/>
      <c r="S13" s="303"/>
      <c r="T13" s="303"/>
      <c r="U13" s="304"/>
      <c r="V13" s="65">
        <f t="shared" si="2"/>
        <v>0.36666666666666664</v>
      </c>
      <c r="W13" s="65"/>
      <c r="X13" s="626">
        <f t="shared" si="3"/>
        <v>0.47727272727272729</v>
      </c>
      <c r="Y13" s="627">
        <f t="shared" si="4"/>
        <v>22</v>
      </c>
      <c r="Z13" s="74"/>
      <c r="AA13" s="184"/>
      <c r="AB13" s="184">
        <v>4</v>
      </c>
      <c r="AC13" s="184"/>
      <c r="AD13" s="184"/>
      <c r="AE13" s="184"/>
      <c r="AF13" s="184"/>
    </row>
    <row r="14" spans="1:32" s="186" customFormat="1" ht="18" customHeight="1" x14ac:dyDescent="0.3">
      <c r="A14" s="292" t="s">
        <v>63</v>
      </c>
      <c r="B14" s="305" t="s">
        <v>64</v>
      </c>
      <c r="C14" s="306">
        <v>2</v>
      </c>
      <c r="D14" s="306">
        <v>1</v>
      </c>
      <c r="E14" s="306"/>
      <c r="F14" s="303"/>
      <c r="G14" s="307">
        <v>4</v>
      </c>
      <c r="H14" s="313">
        <f t="shared" si="1"/>
        <v>120</v>
      </c>
      <c r="I14" s="308">
        <v>44</v>
      </c>
      <c r="J14" s="295">
        <f t="shared" si="5"/>
        <v>21</v>
      </c>
      <c r="K14" s="319">
        <f>14*0.5</f>
        <v>7</v>
      </c>
      <c r="L14" s="319"/>
      <c r="M14" s="320">
        <f>30*0.5-1</f>
        <v>14</v>
      </c>
      <c r="N14" s="628">
        <v>30</v>
      </c>
      <c r="O14" s="629">
        <f t="shared" si="6"/>
        <v>69</v>
      </c>
      <c r="P14" s="309">
        <v>1.5</v>
      </c>
      <c r="Q14" s="306">
        <v>1.5</v>
      </c>
      <c r="R14" s="306"/>
      <c r="S14" s="303"/>
      <c r="T14" s="303"/>
      <c r="U14" s="304"/>
      <c r="V14" s="65">
        <f t="shared" si="2"/>
        <v>0.36666666666666664</v>
      </c>
      <c r="W14" s="65"/>
      <c r="X14" s="626">
        <f t="shared" si="3"/>
        <v>0.47727272727272729</v>
      </c>
      <c r="Y14" s="627">
        <f t="shared" si="4"/>
        <v>22</v>
      </c>
      <c r="Z14" s="74"/>
      <c r="AA14" s="184">
        <v>2</v>
      </c>
      <c r="AB14" s="184">
        <v>2</v>
      </c>
      <c r="AC14" s="184"/>
      <c r="AD14" s="184"/>
      <c r="AE14" s="184"/>
      <c r="AF14" s="184"/>
    </row>
    <row r="15" spans="1:32" s="186" customFormat="1" x14ac:dyDescent="0.3">
      <c r="A15" s="292" t="s">
        <v>65</v>
      </c>
      <c r="B15" s="310" t="s">
        <v>163</v>
      </c>
      <c r="C15" s="306"/>
      <c r="D15" s="306">
        <v>2</v>
      </c>
      <c r="E15" s="306"/>
      <c r="F15" s="303"/>
      <c r="G15" s="307">
        <v>3</v>
      </c>
      <c r="H15" s="313">
        <f t="shared" si="1"/>
        <v>90</v>
      </c>
      <c r="I15" s="308">
        <v>30</v>
      </c>
      <c r="J15" s="295">
        <f t="shared" si="5"/>
        <v>16</v>
      </c>
      <c r="K15" s="319">
        <f>16*0.5</f>
        <v>8</v>
      </c>
      <c r="L15" s="319"/>
      <c r="M15" s="320">
        <f>14*0.5+1</f>
        <v>8</v>
      </c>
      <c r="N15" s="628"/>
      <c r="O15" s="629">
        <f t="shared" si="6"/>
        <v>74</v>
      </c>
      <c r="P15" s="309"/>
      <c r="Q15" s="306">
        <v>2</v>
      </c>
      <c r="R15" s="306"/>
      <c r="S15" s="303"/>
      <c r="T15" s="303"/>
      <c r="U15" s="304"/>
      <c r="V15" s="65">
        <f t="shared" si="2"/>
        <v>0.33333333333333331</v>
      </c>
      <c r="W15" s="65"/>
      <c r="X15" s="626">
        <f t="shared" si="3"/>
        <v>0.53333333333333333</v>
      </c>
      <c r="Y15" s="627">
        <f t="shared" si="4"/>
        <v>15</v>
      </c>
      <c r="Z15" s="74"/>
      <c r="AA15" s="184"/>
      <c r="AB15" s="184">
        <v>3</v>
      </c>
      <c r="AC15" s="184"/>
      <c r="AD15" s="184" t="s">
        <v>121</v>
      </c>
      <c r="AE15" s="184"/>
      <c r="AF15" s="184"/>
    </row>
    <row r="16" spans="1:32" s="186" customFormat="1" ht="38.25" customHeight="1" x14ac:dyDescent="0.3">
      <c r="A16" s="311" t="s">
        <v>66</v>
      </c>
      <c r="B16" s="305" t="s">
        <v>212</v>
      </c>
      <c r="C16" s="299"/>
      <c r="D16" s="299">
        <v>1</v>
      </c>
      <c r="E16" s="299"/>
      <c r="F16" s="300"/>
      <c r="G16" s="301">
        <v>4</v>
      </c>
      <c r="H16" s="363">
        <f t="shared" si="1"/>
        <v>120</v>
      </c>
      <c r="I16" s="295">
        <v>44</v>
      </c>
      <c r="J16" s="295">
        <f t="shared" si="5"/>
        <v>20</v>
      </c>
      <c r="K16" s="364">
        <f>30*0.5-1</f>
        <v>14</v>
      </c>
      <c r="L16" s="364"/>
      <c r="M16" s="365">
        <f>14*0.5-1</f>
        <v>6</v>
      </c>
      <c r="N16" s="628"/>
      <c r="O16" s="629">
        <f t="shared" si="6"/>
        <v>100</v>
      </c>
      <c r="P16" s="302">
        <v>2.5</v>
      </c>
      <c r="Q16" s="299"/>
      <c r="R16" s="299"/>
      <c r="S16" s="303"/>
      <c r="T16" s="303"/>
      <c r="U16" s="304"/>
      <c r="V16" s="65">
        <f t="shared" si="2"/>
        <v>0.36666666666666664</v>
      </c>
      <c r="W16" s="65"/>
      <c r="X16" s="626">
        <f t="shared" si="3"/>
        <v>0.45454545454545453</v>
      </c>
      <c r="Y16" s="627">
        <f t="shared" si="4"/>
        <v>22</v>
      </c>
      <c r="Z16" s="74"/>
      <c r="AA16" s="184">
        <v>4</v>
      </c>
      <c r="AB16" s="184"/>
      <c r="AC16" s="184"/>
      <c r="AD16" s="184"/>
      <c r="AE16" s="184"/>
      <c r="AF16" s="184"/>
    </row>
    <row r="17" spans="1:34" s="186" customFormat="1" ht="15.75" customHeight="1" x14ac:dyDescent="0.3">
      <c r="A17" s="292" t="s">
        <v>67</v>
      </c>
      <c r="B17" s="305" t="s">
        <v>156</v>
      </c>
      <c r="C17" s="306">
        <v>3</v>
      </c>
      <c r="D17" s="306">
        <v>1.2</v>
      </c>
      <c r="E17" s="306"/>
      <c r="F17" s="303"/>
      <c r="G17" s="307">
        <v>4</v>
      </c>
      <c r="H17" s="313">
        <f t="shared" si="1"/>
        <v>120</v>
      </c>
      <c r="I17" s="308">
        <v>44</v>
      </c>
      <c r="J17" s="295">
        <f t="shared" si="5"/>
        <v>23</v>
      </c>
      <c r="K17" s="319"/>
      <c r="L17" s="319"/>
      <c r="M17" s="320">
        <f>44*0.5+1</f>
        <v>23</v>
      </c>
      <c r="N17" s="628">
        <v>30</v>
      </c>
      <c r="O17" s="629">
        <f t="shared" si="6"/>
        <v>67</v>
      </c>
      <c r="P17" s="309">
        <v>1</v>
      </c>
      <c r="Q17" s="306">
        <v>1</v>
      </c>
      <c r="R17" s="306">
        <v>1</v>
      </c>
      <c r="S17" s="303"/>
      <c r="T17" s="303"/>
      <c r="U17" s="304"/>
      <c r="V17" s="65">
        <f t="shared" si="2"/>
        <v>0.36666666666666664</v>
      </c>
      <c r="W17" s="65"/>
      <c r="X17" s="626">
        <f t="shared" si="3"/>
        <v>0.52272727272727271</v>
      </c>
      <c r="Y17" s="627">
        <f t="shared" si="4"/>
        <v>22</v>
      </c>
      <c r="Z17" s="74"/>
      <c r="AA17" s="184">
        <v>1</v>
      </c>
      <c r="AB17" s="184">
        <v>2</v>
      </c>
      <c r="AC17" s="184">
        <v>1</v>
      </c>
      <c r="AD17" s="184"/>
      <c r="AE17" s="184"/>
      <c r="AF17" s="184"/>
    </row>
    <row r="18" spans="1:34" s="186" customFormat="1" ht="18" customHeight="1" x14ac:dyDescent="0.3">
      <c r="A18" s="292" t="s">
        <v>85</v>
      </c>
      <c r="B18" s="305" t="s">
        <v>117</v>
      </c>
      <c r="C18" s="306">
        <v>6</v>
      </c>
      <c r="D18" s="306">
        <v>4.5</v>
      </c>
      <c r="E18" s="306"/>
      <c r="F18" s="303"/>
      <c r="G18" s="307">
        <v>6</v>
      </c>
      <c r="H18" s="313">
        <f t="shared" si="1"/>
        <v>180</v>
      </c>
      <c r="I18" s="308">
        <v>88</v>
      </c>
      <c r="J18" s="295">
        <f t="shared" si="5"/>
        <v>45</v>
      </c>
      <c r="K18" s="319"/>
      <c r="L18" s="319"/>
      <c r="M18" s="320">
        <f>88*0.5+1</f>
        <v>45</v>
      </c>
      <c r="N18" s="628">
        <v>30</v>
      </c>
      <c r="O18" s="629">
        <f t="shared" si="6"/>
        <v>105</v>
      </c>
      <c r="P18" s="309"/>
      <c r="Q18" s="306"/>
      <c r="R18" s="306"/>
      <c r="S18" s="303">
        <v>2</v>
      </c>
      <c r="T18" s="303">
        <v>2</v>
      </c>
      <c r="U18" s="304">
        <v>3</v>
      </c>
      <c r="V18" s="65">
        <f t="shared" si="2"/>
        <v>0.48888888888888887</v>
      </c>
      <c r="W18" s="65"/>
      <c r="X18" s="626">
        <f t="shared" si="3"/>
        <v>0.51136363636363635</v>
      </c>
      <c r="Y18" s="627">
        <f t="shared" si="4"/>
        <v>44</v>
      </c>
      <c r="Z18" s="74"/>
      <c r="AA18" s="184"/>
      <c r="AB18" s="184"/>
      <c r="AC18" s="184"/>
      <c r="AD18" s="184">
        <v>2</v>
      </c>
      <c r="AE18" s="184">
        <v>2</v>
      </c>
      <c r="AF18" s="184">
        <v>2</v>
      </c>
    </row>
    <row r="19" spans="1:34" s="186" customFormat="1" x14ac:dyDescent="0.3">
      <c r="A19" s="292" t="s">
        <v>86</v>
      </c>
      <c r="B19" s="305" t="s">
        <v>87</v>
      </c>
      <c r="C19" s="306"/>
      <c r="D19" s="306">
        <v>5</v>
      </c>
      <c r="E19" s="306"/>
      <c r="F19" s="303"/>
      <c r="G19" s="307">
        <v>3</v>
      </c>
      <c r="H19" s="313">
        <f t="shared" si="1"/>
        <v>90</v>
      </c>
      <c r="I19" s="308">
        <v>30</v>
      </c>
      <c r="J19" s="295">
        <f t="shared" si="5"/>
        <v>16</v>
      </c>
      <c r="K19" s="319">
        <f>16*0.5</f>
        <v>8</v>
      </c>
      <c r="L19" s="319"/>
      <c r="M19" s="320">
        <f>14*0.5+1</f>
        <v>8</v>
      </c>
      <c r="N19" s="630"/>
      <c r="O19" s="629">
        <f t="shared" si="6"/>
        <v>74</v>
      </c>
      <c r="P19" s="309"/>
      <c r="Q19" s="306"/>
      <c r="R19" s="306"/>
      <c r="S19" s="303"/>
      <c r="T19" s="303">
        <v>2</v>
      </c>
      <c r="U19" s="304"/>
      <c r="V19" s="65">
        <f t="shared" si="2"/>
        <v>0.33333333333333331</v>
      </c>
      <c r="W19" s="65"/>
      <c r="X19" s="626">
        <f t="shared" si="3"/>
        <v>0.53333333333333333</v>
      </c>
      <c r="Y19" s="627">
        <f t="shared" si="4"/>
        <v>15</v>
      </c>
      <c r="Z19" s="74"/>
      <c r="AA19" s="184"/>
      <c r="AB19" s="184"/>
      <c r="AC19" s="184"/>
      <c r="AD19" s="184"/>
      <c r="AE19" s="184">
        <v>3</v>
      </c>
      <c r="AF19" s="184"/>
    </row>
    <row r="20" spans="1:34" s="186" customFormat="1" ht="21.75" customHeight="1" x14ac:dyDescent="0.3">
      <c r="A20" s="292" t="s">
        <v>88</v>
      </c>
      <c r="B20" s="305" t="s">
        <v>162</v>
      </c>
      <c r="C20" s="306"/>
      <c r="D20" s="306">
        <v>6</v>
      </c>
      <c r="E20" s="306"/>
      <c r="F20" s="303"/>
      <c r="G20" s="307">
        <v>3</v>
      </c>
      <c r="H20" s="313">
        <f t="shared" si="1"/>
        <v>90</v>
      </c>
      <c r="I20" s="308">
        <v>30</v>
      </c>
      <c r="J20" s="295">
        <f t="shared" si="5"/>
        <v>15</v>
      </c>
      <c r="K20" s="319">
        <f>16*0.5</f>
        <v>8</v>
      </c>
      <c r="L20" s="319"/>
      <c r="M20" s="320">
        <f>14*0.5</f>
        <v>7</v>
      </c>
      <c r="N20" s="630"/>
      <c r="O20" s="629">
        <f t="shared" si="6"/>
        <v>75</v>
      </c>
      <c r="P20" s="309"/>
      <c r="Q20" s="306"/>
      <c r="R20" s="306"/>
      <c r="S20" s="303"/>
      <c r="T20" s="303"/>
      <c r="U20" s="304">
        <v>3</v>
      </c>
      <c r="V20" s="65">
        <f t="shared" si="2"/>
        <v>0.33333333333333331</v>
      </c>
      <c r="W20" s="65"/>
      <c r="X20" s="626">
        <f t="shared" si="3"/>
        <v>0.5</v>
      </c>
      <c r="Y20" s="627">
        <f t="shared" si="4"/>
        <v>15</v>
      </c>
      <c r="Z20" s="74"/>
      <c r="AA20" s="184"/>
      <c r="AB20" s="184"/>
      <c r="AC20" s="184"/>
      <c r="AD20" s="184"/>
      <c r="AE20" s="184"/>
      <c r="AF20" s="184">
        <v>3</v>
      </c>
    </row>
    <row r="21" spans="1:34" s="192" customFormat="1" ht="30" customHeight="1" x14ac:dyDescent="0.3">
      <c r="A21" s="292" t="s">
        <v>90</v>
      </c>
      <c r="B21" s="312" t="s">
        <v>91</v>
      </c>
      <c r="C21" s="187"/>
      <c r="D21" s="187">
        <v>3</v>
      </c>
      <c r="E21" s="187"/>
      <c r="F21" s="188"/>
      <c r="G21" s="189">
        <v>3</v>
      </c>
      <c r="H21" s="314">
        <f t="shared" si="1"/>
        <v>90</v>
      </c>
      <c r="I21" s="190">
        <v>30</v>
      </c>
      <c r="J21" s="295">
        <f t="shared" si="5"/>
        <v>16</v>
      </c>
      <c r="K21" s="324">
        <f>16*0.5</f>
        <v>8</v>
      </c>
      <c r="L21" s="322"/>
      <c r="M21" s="321">
        <f>ROUND(14*0.5,0)+1</f>
        <v>8</v>
      </c>
      <c r="N21" s="385"/>
      <c r="O21" s="629">
        <f t="shared" si="6"/>
        <v>74</v>
      </c>
      <c r="P21" s="188"/>
      <c r="Q21" s="187"/>
      <c r="R21" s="187">
        <v>2</v>
      </c>
      <c r="S21" s="188"/>
      <c r="T21" s="187"/>
      <c r="U21" s="191"/>
      <c r="V21" s="65">
        <f t="shared" si="2"/>
        <v>0.33333333333333331</v>
      </c>
      <c r="W21" s="65"/>
      <c r="X21" s="626">
        <f t="shared" si="3"/>
        <v>0.53333333333333333</v>
      </c>
      <c r="Y21" s="627">
        <f t="shared" si="4"/>
        <v>15</v>
      </c>
      <c r="Z21" s="74"/>
      <c r="AA21" s="184"/>
      <c r="AB21" s="184"/>
      <c r="AC21" s="184">
        <v>3</v>
      </c>
      <c r="AD21" s="184"/>
      <c r="AE21" s="184"/>
      <c r="AF21" s="184"/>
    </row>
    <row r="22" spans="1:34" s="192" customFormat="1" ht="21" customHeight="1" thickBot="1" x14ac:dyDescent="0.35">
      <c r="A22" s="292" t="s">
        <v>128</v>
      </c>
      <c r="B22" s="312" t="s">
        <v>157</v>
      </c>
      <c r="C22" s="187"/>
      <c r="D22" s="187">
        <v>4</v>
      </c>
      <c r="E22" s="187"/>
      <c r="F22" s="188"/>
      <c r="G22" s="189">
        <v>5</v>
      </c>
      <c r="H22" s="314">
        <f t="shared" si="1"/>
        <v>150</v>
      </c>
      <c r="I22" s="631">
        <v>60</v>
      </c>
      <c r="J22" s="295">
        <f t="shared" si="5"/>
        <v>60</v>
      </c>
      <c r="K22" s="632">
        <v>60</v>
      </c>
      <c r="L22" s="322"/>
      <c r="M22" s="408" t="s">
        <v>230</v>
      </c>
      <c r="N22" s="633"/>
      <c r="O22" s="634">
        <f t="shared" si="6"/>
        <v>90</v>
      </c>
      <c r="P22" s="188"/>
      <c r="Q22" s="187"/>
      <c r="R22" s="187"/>
      <c r="S22" s="408">
        <v>4</v>
      </c>
      <c r="T22" s="187"/>
      <c r="U22" s="191"/>
      <c r="V22" s="65">
        <f t="shared" si="2"/>
        <v>0.4</v>
      </c>
      <c r="W22" s="65"/>
      <c r="X22" s="626">
        <f t="shared" si="3"/>
        <v>1</v>
      </c>
      <c r="Y22" s="627">
        <f t="shared" si="4"/>
        <v>30</v>
      </c>
      <c r="Z22" s="74"/>
      <c r="AA22" s="184"/>
      <c r="AB22" s="184"/>
      <c r="AC22" s="184"/>
      <c r="AD22" s="184">
        <v>5</v>
      </c>
      <c r="AE22" s="184"/>
      <c r="AF22" s="184"/>
    </row>
    <row r="23" spans="1:34" s="186" customFormat="1" ht="21" customHeight="1" thickBot="1" x14ac:dyDescent="0.35">
      <c r="A23" s="520" t="s">
        <v>215</v>
      </c>
      <c r="B23" s="521"/>
      <c r="C23" s="425">
        <v>4</v>
      </c>
      <c r="D23" s="425">
        <v>13</v>
      </c>
      <c r="E23" s="425"/>
      <c r="F23" s="426"/>
      <c r="G23" s="635">
        <f>SUM(G11:G22)</f>
        <v>46</v>
      </c>
      <c r="H23" s="636">
        <f t="shared" ref="H23:U23" si="7">SUM(H11:H22)</f>
        <v>1380</v>
      </c>
      <c r="I23" s="637">
        <f t="shared" si="7"/>
        <v>518</v>
      </c>
      <c r="J23" s="637">
        <f t="shared" si="7"/>
        <v>293</v>
      </c>
      <c r="K23" s="637">
        <f t="shared" si="7"/>
        <v>137</v>
      </c>
      <c r="L23" s="637">
        <f t="shared" si="7"/>
        <v>0</v>
      </c>
      <c r="M23" s="224">
        <f t="shared" si="7"/>
        <v>156</v>
      </c>
      <c r="N23" s="638">
        <f t="shared" si="7"/>
        <v>120</v>
      </c>
      <c r="O23" s="267">
        <f t="shared" si="7"/>
        <v>967</v>
      </c>
      <c r="P23" s="636">
        <f t="shared" si="7"/>
        <v>8</v>
      </c>
      <c r="Q23" s="637">
        <f t="shared" si="7"/>
        <v>9.5</v>
      </c>
      <c r="R23" s="637">
        <f t="shared" si="7"/>
        <v>3</v>
      </c>
      <c r="S23" s="637">
        <f t="shared" si="7"/>
        <v>6</v>
      </c>
      <c r="T23" s="637">
        <f t="shared" si="7"/>
        <v>4</v>
      </c>
      <c r="U23" s="198">
        <f t="shared" si="7"/>
        <v>6</v>
      </c>
      <c r="X23" s="626"/>
      <c r="Y23" s="627"/>
      <c r="Z23" s="199"/>
      <c r="AA23" s="184"/>
      <c r="AB23" s="184"/>
      <c r="AC23" s="184"/>
      <c r="AD23" s="184"/>
      <c r="AE23" s="184"/>
      <c r="AF23" s="184"/>
    </row>
    <row r="24" spans="1:34" s="33" customFormat="1" ht="20.25" customHeight="1" thickBot="1" x14ac:dyDescent="0.35">
      <c r="A24" s="522" t="s">
        <v>122</v>
      </c>
      <c r="B24" s="523"/>
      <c r="C24" s="523"/>
      <c r="D24" s="523"/>
      <c r="E24" s="523"/>
      <c r="F24" s="523"/>
      <c r="G24" s="523"/>
      <c r="H24" s="523"/>
      <c r="I24" s="523"/>
      <c r="J24" s="523"/>
      <c r="K24" s="523"/>
      <c r="L24" s="523"/>
      <c r="M24" s="523"/>
      <c r="N24" s="523"/>
      <c r="O24" s="523"/>
      <c r="P24" s="523"/>
      <c r="Q24" s="523"/>
      <c r="R24" s="523"/>
      <c r="S24" s="523"/>
      <c r="T24" s="523"/>
      <c r="U24" s="524"/>
      <c r="X24" s="626"/>
      <c r="Y24" s="627"/>
      <c r="Z24" s="44"/>
      <c r="AA24" s="34"/>
      <c r="AB24" s="34"/>
      <c r="AC24" s="34"/>
      <c r="AD24" s="34"/>
      <c r="AE24" s="34"/>
      <c r="AF24" s="34"/>
    </row>
    <row r="25" spans="1:34" s="346" customFormat="1" ht="18.75" customHeight="1" thickBot="1" x14ac:dyDescent="0.35">
      <c r="A25" s="530" t="s">
        <v>216</v>
      </c>
      <c r="B25" s="531"/>
      <c r="C25" s="531"/>
      <c r="D25" s="531"/>
      <c r="E25" s="531"/>
      <c r="F25" s="531"/>
      <c r="G25" s="531"/>
      <c r="H25" s="531"/>
      <c r="I25" s="531"/>
      <c r="J25" s="531"/>
      <c r="K25" s="531"/>
      <c r="L25" s="531"/>
      <c r="M25" s="531"/>
      <c r="N25" s="531"/>
      <c r="O25" s="532"/>
      <c r="P25" s="531"/>
      <c r="Q25" s="531"/>
      <c r="R25" s="531"/>
      <c r="S25" s="531"/>
      <c r="T25" s="531"/>
      <c r="U25" s="533"/>
      <c r="X25" s="626"/>
      <c r="Y25" s="627"/>
      <c r="Z25" s="73"/>
      <c r="AA25" s="349"/>
      <c r="AB25" s="349"/>
      <c r="AC25" s="349"/>
      <c r="AD25" s="349"/>
      <c r="AE25" s="351"/>
      <c r="AF25" s="351"/>
    </row>
    <row r="26" spans="1:34" s="192" customFormat="1" ht="18" customHeight="1" x14ac:dyDescent="0.3">
      <c r="A26" s="200" t="s">
        <v>68</v>
      </c>
      <c r="B26" s="201" t="s">
        <v>158</v>
      </c>
      <c r="C26" s="188"/>
      <c r="D26" s="187">
        <v>1</v>
      </c>
      <c r="E26" s="187"/>
      <c r="F26" s="188"/>
      <c r="G26" s="189">
        <v>4</v>
      </c>
      <c r="H26" s="314">
        <f t="shared" ref="H26:H47" si="8">G26*30</f>
        <v>120</v>
      </c>
      <c r="I26" s="190">
        <v>44</v>
      </c>
      <c r="J26" s="639">
        <f>SUM(K26:M26)</f>
        <v>20</v>
      </c>
      <c r="K26" s="321">
        <f>ROUND(30*0.5,0)-1</f>
        <v>14</v>
      </c>
      <c r="L26" s="322"/>
      <c r="M26" s="321">
        <f>ROUND(14*0.5,0)-1</f>
        <v>6</v>
      </c>
      <c r="N26" s="384"/>
      <c r="O26" s="389">
        <f>H26-J26-N26</f>
        <v>100</v>
      </c>
      <c r="P26" s="188">
        <v>2.5</v>
      </c>
      <c r="Q26" s="187"/>
      <c r="R26" s="187"/>
      <c r="S26" s="188"/>
      <c r="T26" s="187"/>
      <c r="U26" s="191"/>
      <c r="V26" s="65">
        <f t="shared" ref="V26:V42" si="9">I26/H26</f>
        <v>0.36666666666666664</v>
      </c>
      <c r="W26" s="65"/>
      <c r="X26" s="626">
        <f t="shared" ref="X26:X42" si="10">J26/I26</f>
        <v>0.45454545454545453</v>
      </c>
      <c r="Y26" s="627">
        <f t="shared" ref="Y26:Y42" si="11">I26*0.5</f>
        <v>22</v>
      </c>
      <c r="Z26" s="74"/>
      <c r="AA26" s="184">
        <v>4</v>
      </c>
      <c r="AB26" s="184"/>
      <c r="AC26" s="184"/>
      <c r="AD26" s="184"/>
      <c r="AE26" s="184"/>
      <c r="AF26" s="184"/>
      <c r="AH26" s="346"/>
    </row>
    <row r="27" spans="1:34" s="192" customFormat="1" ht="18" customHeight="1" x14ac:dyDescent="0.3">
      <c r="A27" s="200" t="s">
        <v>69</v>
      </c>
      <c r="B27" s="202" t="s">
        <v>148</v>
      </c>
      <c r="C27" s="235">
        <v>1</v>
      </c>
      <c r="D27" s="184"/>
      <c r="E27" s="184"/>
      <c r="F27" s="235"/>
      <c r="G27" s="196">
        <v>3</v>
      </c>
      <c r="H27" s="315">
        <f t="shared" si="8"/>
        <v>90</v>
      </c>
      <c r="I27" s="197">
        <v>44</v>
      </c>
      <c r="J27" s="197">
        <f t="shared" ref="J27:J47" si="12">SUM(K27:M27)</f>
        <v>20</v>
      </c>
      <c r="K27" s="323">
        <f>ROUND(30*0.5,0)-1</f>
        <v>14</v>
      </c>
      <c r="L27" s="324"/>
      <c r="M27" s="321">
        <f>ROUND(14*0.5,0)-1</f>
        <v>6</v>
      </c>
      <c r="N27" s="385">
        <v>30</v>
      </c>
      <c r="O27" s="390">
        <f t="shared" ref="O27:O47" si="13">H27-J27-N27</f>
        <v>40</v>
      </c>
      <c r="P27" s="235">
        <v>2.5</v>
      </c>
      <c r="Q27" s="184"/>
      <c r="R27" s="184"/>
      <c r="S27" s="235"/>
      <c r="T27" s="184"/>
      <c r="U27" s="185"/>
      <c r="V27" s="65">
        <f t="shared" si="9"/>
        <v>0.48888888888888887</v>
      </c>
      <c r="W27" s="65"/>
      <c r="X27" s="626">
        <f t="shared" si="10"/>
        <v>0.45454545454545453</v>
      </c>
      <c r="Y27" s="627">
        <f t="shared" si="11"/>
        <v>22</v>
      </c>
      <c r="Z27" s="74"/>
      <c r="AA27" s="184">
        <v>3</v>
      </c>
      <c r="AB27" s="184"/>
      <c r="AC27" s="184"/>
      <c r="AD27" s="184"/>
      <c r="AE27" s="184"/>
      <c r="AF27" s="184"/>
      <c r="AH27" s="346"/>
    </row>
    <row r="28" spans="1:34" s="192" customFormat="1" ht="18" customHeight="1" x14ac:dyDescent="0.3">
      <c r="A28" s="200" t="s">
        <v>70</v>
      </c>
      <c r="B28" s="201" t="s">
        <v>129</v>
      </c>
      <c r="C28" s="188"/>
      <c r="D28" s="187">
        <v>1</v>
      </c>
      <c r="E28" s="187"/>
      <c r="F28" s="188"/>
      <c r="G28" s="189">
        <v>5</v>
      </c>
      <c r="H28" s="314">
        <f t="shared" si="8"/>
        <v>150</v>
      </c>
      <c r="I28" s="190">
        <v>60</v>
      </c>
      <c r="J28" s="197">
        <f t="shared" si="12"/>
        <v>32</v>
      </c>
      <c r="K28" s="321"/>
      <c r="L28" s="322"/>
      <c r="M28" s="321">
        <f>ROUND(60*0.5,0)+2</f>
        <v>32</v>
      </c>
      <c r="N28" s="386"/>
      <c r="O28" s="390">
        <f t="shared" si="13"/>
        <v>118</v>
      </c>
      <c r="P28" s="188">
        <v>4</v>
      </c>
      <c r="Q28" s="187"/>
      <c r="R28" s="187"/>
      <c r="S28" s="188"/>
      <c r="T28" s="187"/>
      <c r="U28" s="191"/>
      <c r="V28" s="65">
        <f t="shared" si="9"/>
        <v>0.4</v>
      </c>
      <c r="W28" s="65"/>
      <c r="X28" s="626">
        <f t="shared" si="10"/>
        <v>0.53333333333333333</v>
      </c>
      <c r="Y28" s="627">
        <f t="shared" si="11"/>
        <v>30</v>
      </c>
      <c r="Z28" s="74"/>
      <c r="AA28" s="184">
        <v>5</v>
      </c>
      <c r="AB28" s="184"/>
      <c r="AC28" s="184"/>
      <c r="AD28" s="184"/>
      <c r="AE28" s="184"/>
      <c r="AF28" s="184"/>
      <c r="AH28" s="346"/>
    </row>
    <row r="29" spans="1:34" s="192" customFormat="1" ht="18" customHeight="1" x14ac:dyDescent="0.3">
      <c r="A29" s="200" t="s">
        <v>71</v>
      </c>
      <c r="B29" s="201" t="s">
        <v>159</v>
      </c>
      <c r="C29" s="188">
        <v>1</v>
      </c>
      <c r="D29" s="187"/>
      <c r="E29" s="187"/>
      <c r="F29" s="188"/>
      <c r="G29" s="189">
        <v>4</v>
      </c>
      <c r="H29" s="315">
        <f t="shared" si="8"/>
        <v>120</v>
      </c>
      <c r="I29" s="197">
        <v>60</v>
      </c>
      <c r="J29" s="197">
        <f t="shared" si="12"/>
        <v>32</v>
      </c>
      <c r="K29" s="321">
        <f>ROUND(14*0.5,0)+1</f>
        <v>8</v>
      </c>
      <c r="L29" s="322"/>
      <c r="M29" s="321">
        <f>ROUND(46*0.5,0)+1</f>
        <v>24</v>
      </c>
      <c r="N29" s="386">
        <v>30</v>
      </c>
      <c r="O29" s="390">
        <f t="shared" si="13"/>
        <v>58</v>
      </c>
      <c r="P29" s="188">
        <v>3</v>
      </c>
      <c r="Q29" s="187"/>
      <c r="R29" s="187"/>
      <c r="S29" s="188"/>
      <c r="T29" s="187"/>
      <c r="U29" s="191"/>
      <c r="V29" s="65">
        <f t="shared" si="9"/>
        <v>0.5</v>
      </c>
      <c r="W29" s="65"/>
      <c r="X29" s="626">
        <f t="shared" si="10"/>
        <v>0.53333333333333333</v>
      </c>
      <c r="Y29" s="627">
        <f t="shared" si="11"/>
        <v>30</v>
      </c>
      <c r="Z29" s="74"/>
      <c r="AA29" s="184">
        <v>4</v>
      </c>
      <c r="AB29" s="184"/>
      <c r="AC29" s="184"/>
      <c r="AD29" s="184"/>
      <c r="AE29" s="184"/>
      <c r="AF29" s="184"/>
      <c r="AH29" s="346"/>
    </row>
    <row r="30" spans="1:34" s="192" customFormat="1" ht="18" customHeight="1" x14ac:dyDescent="0.3">
      <c r="A30" s="200" t="s">
        <v>72</v>
      </c>
      <c r="B30" s="202" t="s">
        <v>146</v>
      </c>
      <c r="C30" s="235">
        <v>2</v>
      </c>
      <c r="D30" s="184"/>
      <c r="E30" s="184"/>
      <c r="F30" s="235"/>
      <c r="G30" s="196">
        <v>6</v>
      </c>
      <c r="H30" s="315">
        <f t="shared" si="8"/>
        <v>180</v>
      </c>
      <c r="I30" s="197">
        <v>90</v>
      </c>
      <c r="J30" s="197">
        <f t="shared" si="12"/>
        <v>42</v>
      </c>
      <c r="K30" s="323">
        <f>ROUND(34*0.5,0)</f>
        <v>17</v>
      </c>
      <c r="L30" s="324"/>
      <c r="M30" s="323">
        <f>ROUND(56*0.5,0)-3</f>
        <v>25</v>
      </c>
      <c r="N30" s="385">
        <v>30</v>
      </c>
      <c r="O30" s="390">
        <f t="shared" si="13"/>
        <v>108</v>
      </c>
      <c r="P30" s="235"/>
      <c r="Q30" s="184">
        <v>6</v>
      </c>
      <c r="R30" s="184"/>
      <c r="S30" s="235"/>
      <c r="T30" s="184"/>
      <c r="U30" s="185"/>
      <c r="V30" s="65">
        <f t="shared" si="9"/>
        <v>0.5</v>
      </c>
      <c r="W30" s="65"/>
      <c r="X30" s="626">
        <f t="shared" si="10"/>
        <v>0.46666666666666667</v>
      </c>
      <c r="Y30" s="627">
        <f t="shared" si="11"/>
        <v>45</v>
      </c>
      <c r="Z30" s="74"/>
      <c r="AA30" s="184"/>
      <c r="AB30" s="184">
        <v>6</v>
      </c>
      <c r="AC30" s="184"/>
      <c r="AD30" s="184"/>
      <c r="AE30" s="184"/>
      <c r="AF30" s="184"/>
      <c r="AH30" s="346"/>
    </row>
    <row r="31" spans="1:34" s="192" customFormat="1" ht="18" customHeight="1" x14ac:dyDescent="0.3">
      <c r="A31" s="200" t="s">
        <v>73</v>
      </c>
      <c r="B31" s="202" t="s">
        <v>147</v>
      </c>
      <c r="C31" s="235">
        <v>2</v>
      </c>
      <c r="D31" s="184"/>
      <c r="E31" s="184"/>
      <c r="F31" s="235"/>
      <c r="G31" s="196">
        <v>5</v>
      </c>
      <c r="H31" s="315">
        <f t="shared" si="8"/>
        <v>150</v>
      </c>
      <c r="I31" s="197">
        <v>74</v>
      </c>
      <c r="J31" s="197">
        <f t="shared" si="12"/>
        <v>35</v>
      </c>
      <c r="K31" s="323">
        <f>20*0.5</f>
        <v>10</v>
      </c>
      <c r="L31" s="324"/>
      <c r="M31" s="323">
        <f>ROUND(54*0.5,0)-2</f>
        <v>25</v>
      </c>
      <c r="N31" s="386">
        <v>30</v>
      </c>
      <c r="O31" s="390">
        <f t="shared" si="13"/>
        <v>85</v>
      </c>
      <c r="P31" s="235"/>
      <c r="Q31" s="184">
        <v>5</v>
      </c>
      <c r="R31" s="184"/>
      <c r="S31" s="235"/>
      <c r="T31" s="184"/>
      <c r="U31" s="185"/>
      <c r="V31" s="65">
        <f t="shared" si="9"/>
        <v>0.49333333333333335</v>
      </c>
      <c r="W31" s="65"/>
      <c r="X31" s="626">
        <f t="shared" si="10"/>
        <v>0.47297297297297297</v>
      </c>
      <c r="Y31" s="627">
        <f t="shared" si="11"/>
        <v>37</v>
      </c>
      <c r="Z31" s="74"/>
      <c r="AA31" s="184"/>
      <c r="AB31" s="184">
        <v>5</v>
      </c>
      <c r="AC31" s="184"/>
      <c r="AD31" s="184"/>
      <c r="AE31" s="184"/>
      <c r="AF31" s="184"/>
      <c r="AH31" s="346"/>
    </row>
    <row r="32" spans="1:34" s="192" customFormat="1" ht="18" customHeight="1" x14ac:dyDescent="0.3">
      <c r="A32" s="200" t="s">
        <v>74</v>
      </c>
      <c r="B32" s="202" t="s">
        <v>150</v>
      </c>
      <c r="C32" s="235">
        <v>4</v>
      </c>
      <c r="D32" s="409">
        <v>2.2999999999999998</v>
      </c>
      <c r="E32" s="184"/>
      <c r="F32" s="235"/>
      <c r="G32" s="196">
        <v>10</v>
      </c>
      <c r="H32" s="315">
        <f t="shared" si="8"/>
        <v>300</v>
      </c>
      <c r="I32" s="197">
        <v>112</v>
      </c>
      <c r="J32" s="197">
        <f>ROUND(SUM(K32:M32),0)</f>
        <v>53</v>
      </c>
      <c r="K32" s="323">
        <f>42*0.5-1</f>
        <v>20</v>
      </c>
      <c r="L32" s="324"/>
      <c r="M32" s="323">
        <f>ROUND(70*0.5,0)-2</f>
        <v>33</v>
      </c>
      <c r="N32" s="386">
        <v>30</v>
      </c>
      <c r="O32" s="390">
        <f t="shared" si="13"/>
        <v>217</v>
      </c>
      <c r="P32" s="235"/>
      <c r="Q32" s="184">
        <v>0.5</v>
      </c>
      <c r="R32" s="184">
        <v>4</v>
      </c>
      <c r="S32" s="235">
        <v>2.5</v>
      </c>
      <c r="T32" s="184"/>
      <c r="U32" s="185"/>
      <c r="V32" s="65">
        <f t="shared" si="9"/>
        <v>0.37333333333333335</v>
      </c>
      <c r="W32" s="65"/>
      <c r="X32" s="626">
        <f t="shared" si="10"/>
        <v>0.4732142857142857</v>
      </c>
      <c r="Y32" s="627">
        <f t="shared" si="11"/>
        <v>56</v>
      </c>
      <c r="Z32" s="74"/>
      <c r="AA32" s="184"/>
      <c r="AB32" s="184">
        <v>1</v>
      </c>
      <c r="AC32" s="184">
        <v>6</v>
      </c>
      <c r="AD32" s="184">
        <v>3</v>
      </c>
      <c r="AE32" s="184"/>
      <c r="AF32" s="184"/>
      <c r="AH32" s="346"/>
    </row>
    <row r="33" spans="1:34" s="192" customFormat="1" ht="18" customHeight="1" x14ac:dyDescent="0.3">
      <c r="A33" s="200" t="s">
        <v>75</v>
      </c>
      <c r="B33" s="202" t="s">
        <v>149</v>
      </c>
      <c r="C33" s="235">
        <v>4</v>
      </c>
      <c r="D33" s="409">
        <v>2.2999999999999998</v>
      </c>
      <c r="E33" s="184"/>
      <c r="F33" s="235"/>
      <c r="G33" s="196">
        <v>10</v>
      </c>
      <c r="H33" s="315">
        <f t="shared" si="8"/>
        <v>300</v>
      </c>
      <c r="I33" s="197">
        <v>112</v>
      </c>
      <c r="J33" s="197">
        <f>ROUND(SUM(K33:M33),0)</f>
        <v>53</v>
      </c>
      <c r="K33" s="323">
        <f>42*0.5-1</f>
        <v>20</v>
      </c>
      <c r="L33" s="324"/>
      <c r="M33" s="323">
        <f>ROUND(70*0.5,0)-2</f>
        <v>33</v>
      </c>
      <c r="N33" s="385">
        <v>30</v>
      </c>
      <c r="O33" s="390">
        <f t="shared" si="13"/>
        <v>217</v>
      </c>
      <c r="P33" s="235"/>
      <c r="Q33" s="184">
        <v>0.5</v>
      </c>
      <c r="R33" s="184">
        <v>4</v>
      </c>
      <c r="S33" s="235">
        <v>2.5</v>
      </c>
      <c r="T33" s="184"/>
      <c r="U33" s="185"/>
      <c r="V33" s="65">
        <f t="shared" si="9"/>
        <v>0.37333333333333335</v>
      </c>
      <c r="W33" s="65"/>
      <c r="X33" s="626">
        <f t="shared" si="10"/>
        <v>0.4732142857142857</v>
      </c>
      <c r="Y33" s="627">
        <f t="shared" si="11"/>
        <v>56</v>
      </c>
      <c r="Z33" s="74"/>
      <c r="AA33" s="184"/>
      <c r="AB33" s="184">
        <v>1</v>
      </c>
      <c r="AC33" s="184">
        <v>6</v>
      </c>
      <c r="AD33" s="184">
        <v>3</v>
      </c>
      <c r="AE33" s="184"/>
      <c r="AF33" s="184"/>
      <c r="AH33" s="346"/>
    </row>
    <row r="34" spans="1:34" s="192" customFormat="1" ht="18" customHeight="1" x14ac:dyDescent="0.3">
      <c r="A34" s="200" t="s">
        <v>76</v>
      </c>
      <c r="B34" s="202" t="s">
        <v>130</v>
      </c>
      <c r="C34" s="235">
        <v>3</v>
      </c>
      <c r="D34" s="184"/>
      <c r="E34" s="184"/>
      <c r="F34" s="235"/>
      <c r="G34" s="196">
        <v>6</v>
      </c>
      <c r="H34" s="315">
        <f>G34*30</f>
        <v>180</v>
      </c>
      <c r="I34" s="197">
        <v>68</v>
      </c>
      <c r="J34" s="197">
        <f>SUM(K34:M34)</f>
        <v>32</v>
      </c>
      <c r="K34" s="323">
        <f>ROUND(34*0.5,0)-1</f>
        <v>16</v>
      </c>
      <c r="L34" s="324"/>
      <c r="M34" s="323">
        <f>ROUND(34*0.5,0)-1</f>
        <v>16</v>
      </c>
      <c r="N34" s="385">
        <v>30</v>
      </c>
      <c r="O34" s="390">
        <f t="shared" si="13"/>
        <v>118</v>
      </c>
      <c r="P34" s="235"/>
      <c r="Q34" s="184"/>
      <c r="R34" s="184">
        <v>4</v>
      </c>
      <c r="S34" s="184"/>
      <c r="T34" s="184"/>
      <c r="U34" s="185"/>
      <c r="V34" s="65">
        <f t="shared" si="9"/>
        <v>0.37777777777777777</v>
      </c>
      <c r="W34" s="65"/>
      <c r="X34" s="626">
        <f t="shared" si="10"/>
        <v>0.47058823529411764</v>
      </c>
      <c r="Y34" s="627">
        <f t="shared" si="11"/>
        <v>34</v>
      </c>
      <c r="Z34" s="74"/>
      <c r="AA34" s="184"/>
      <c r="AB34" s="184"/>
      <c r="AC34" s="184">
        <v>6</v>
      </c>
      <c r="AD34" s="184"/>
      <c r="AE34" s="184"/>
      <c r="AF34" s="184"/>
      <c r="AH34" s="346"/>
    </row>
    <row r="35" spans="1:34" s="192" customFormat="1" ht="18" customHeight="1" x14ac:dyDescent="0.3">
      <c r="A35" s="200" t="s">
        <v>77</v>
      </c>
      <c r="B35" s="202" t="s">
        <v>131</v>
      </c>
      <c r="C35" s="235"/>
      <c r="D35" s="184">
        <v>4</v>
      </c>
      <c r="E35" s="184"/>
      <c r="F35" s="235"/>
      <c r="G35" s="196">
        <v>5</v>
      </c>
      <c r="H35" s="315">
        <f t="shared" si="8"/>
        <v>150</v>
      </c>
      <c r="I35" s="197">
        <v>60</v>
      </c>
      <c r="J35" s="197">
        <f t="shared" si="12"/>
        <v>28</v>
      </c>
      <c r="K35" s="323"/>
      <c r="L35" s="324"/>
      <c r="M35" s="323">
        <f>60*0.5-2</f>
        <v>28</v>
      </c>
      <c r="N35" s="385"/>
      <c r="O35" s="390">
        <f t="shared" si="13"/>
        <v>122</v>
      </c>
      <c r="P35" s="235"/>
      <c r="Q35" s="184"/>
      <c r="R35" s="184"/>
      <c r="S35" s="235">
        <v>4</v>
      </c>
      <c r="T35" s="184"/>
      <c r="U35" s="185"/>
      <c r="V35" s="65">
        <f t="shared" si="9"/>
        <v>0.4</v>
      </c>
      <c r="W35" s="65"/>
      <c r="X35" s="626">
        <f t="shared" si="10"/>
        <v>0.46666666666666667</v>
      </c>
      <c r="Y35" s="627">
        <f t="shared" si="11"/>
        <v>30</v>
      </c>
      <c r="Z35" s="74"/>
      <c r="AA35" s="184"/>
      <c r="AB35" s="184"/>
      <c r="AC35" s="184"/>
      <c r="AD35" s="184">
        <v>5</v>
      </c>
      <c r="AE35" s="184"/>
      <c r="AF35" s="184"/>
    </row>
    <row r="36" spans="1:34" s="192" customFormat="1" ht="18" customHeight="1" x14ac:dyDescent="0.3">
      <c r="A36" s="200" t="s">
        <v>78</v>
      </c>
      <c r="B36" s="202" t="s">
        <v>160</v>
      </c>
      <c r="C36" s="235">
        <v>4</v>
      </c>
      <c r="D36" s="184"/>
      <c r="E36" s="184"/>
      <c r="F36" s="235"/>
      <c r="G36" s="196">
        <v>4</v>
      </c>
      <c r="H36" s="315">
        <f>G36*30</f>
        <v>120</v>
      </c>
      <c r="I36" s="197">
        <v>52</v>
      </c>
      <c r="J36" s="197">
        <f t="shared" si="12"/>
        <v>28</v>
      </c>
      <c r="K36" s="323">
        <f>ROUND(34*0.5,0)+1</f>
        <v>18</v>
      </c>
      <c r="L36" s="324"/>
      <c r="M36" s="323">
        <f>ROUND(18*0.5,0)+1</f>
        <v>10</v>
      </c>
      <c r="N36" s="385">
        <v>30</v>
      </c>
      <c r="O36" s="390">
        <f t="shared" si="13"/>
        <v>62</v>
      </c>
      <c r="P36" s="235"/>
      <c r="Q36" s="184"/>
      <c r="R36" s="184"/>
      <c r="S36" s="235">
        <v>4</v>
      </c>
      <c r="T36" s="184"/>
      <c r="U36" s="185"/>
      <c r="V36" s="65">
        <f t="shared" si="9"/>
        <v>0.43333333333333335</v>
      </c>
      <c r="W36" s="65"/>
      <c r="X36" s="626">
        <f t="shared" si="10"/>
        <v>0.53846153846153844</v>
      </c>
      <c r="Y36" s="627">
        <f t="shared" si="11"/>
        <v>26</v>
      </c>
      <c r="Z36" s="74"/>
      <c r="AA36" s="184"/>
      <c r="AB36" s="184"/>
      <c r="AC36" s="184"/>
      <c r="AD36" s="184">
        <v>4</v>
      </c>
      <c r="AE36" s="184"/>
      <c r="AF36" s="184"/>
    </row>
    <row r="37" spans="1:34" s="192" customFormat="1" ht="33" customHeight="1" x14ac:dyDescent="0.3">
      <c r="A37" s="200" t="s">
        <v>123</v>
      </c>
      <c r="B37" s="202" t="s">
        <v>210</v>
      </c>
      <c r="C37" s="184">
        <v>6</v>
      </c>
      <c r="D37" s="184">
        <v>5</v>
      </c>
      <c r="E37" s="184"/>
      <c r="F37" s="235"/>
      <c r="G37" s="196">
        <v>4</v>
      </c>
      <c r="H37" s="315">
        <f>G37*30</f>
        <v>120</v>
      </c>
      <c r="I37" s="197">
        <v>46</v>
      </c>
      <c r="J37" s="197">
        <f t="shared" si="12"/>
        <v>24</v>
      </c>
      <c r="K37" s="323">
        <f>16*0.5</f>
        <v>8</v>
      </c>
      <c r="L37" s="324"/>
      <c r="M37" s="323">
        <f>ROUND(30*0.5,0)+1</f>
        <v>16</v>
      </c>
      <c r="N37" s="385">
        <v>30</v>
      </c>
      <c r="O37" s="390">
        <f t="shared" si="13"/>
        <v>66</v>
      </c>
      <c r="P37" s="235"/>
      <c r="Q37" s="184"/>
      <c r="R37" s="184"/>
      <c r="S37" s="184"/>
      <c r="T37" s="184">
        <v>2</v>
      </c>
      <c r="U37" s="185">
        <v>2</v>
      </c>
      <c r="V37" s="65">
        <f t="shared" si="9"/>
        <v>0.38333333333333336</v>
      </c>
      <c r="W37" s="65"/>
      <c r="X37" s="626">
        <f t="shared" si="10"/>
        <v>0.52173913043478259</v>
      </c>
      <c r="Y37" s="627">
        <f t="shared" si="11"/>
        <v>23</v>
      </c>
      <c r="Z37" s="74"/>
      <c r="AA37" s="184"/>
      <c r="AB37" s="184"/>
      <c r="AC37" s="184"/>
      <c r="AD37" s="184"/>
      <c r="AE37" s="184">
        <v>3</v>
      </c>
      <c r="AF37" s="184">
        <v>1</v>
      </c>
    </row>
    <row r="38" spans="1:34" s="192" customFormat="1" ht="18" customHeight="1" x14ac:dyDescent="0.3">
      <c r="A38" s="200" t="s">
        <v>124</v>
      </c>
      <c r="B38" s="202" t="s">
        <v>134</v>
      </c>
      <c r="C38" s="235">
        <v>6</v>
      </c>
      <c r="D38" s="184">
        <v>5</v>
      </c>
      <c r="E38" s="184"/>
      <c r="F38" s="235"/>
      <c r="G38" s="196">
        <v>4</v>
      </c>
      <c r="H38" s="315">
        <f>G38*30</f>
        <v>120</v>
      </c>
      <c r="I38" s="197">
        <v>46</v>
      </c>
      <c r="J38" s="197">
        <f t="shared" si="12"/>
        <v>24</v>
      </c>
      <c r="K38" s="323">
        <f>16*0.5</f>
        <v>8</v>
      </c>
      <c r="L38" s="324"/>
      <c r="M38" s="323">
        <f>ROUND(30*0.5,0)+1</f>
        <v>16</v>
      </c>
      <c r="N38" s="385">
        <v>30</v>
      </c>
      <c r="O38" s="390">
        <f t="shared" si="13"/>
        <v>66</v>
      </c>
      <c r="P38" s="235"/>
      <c r="Q38" s="184"/>
      <c r="S38" s="184"/>
      <c r="T38" s="184">
        <v>2</v>
      </c>
      <c r="U38" s="185">
        <v>2</v>
      </c>
      <c r="V38" s="65">
        <f t="shared" si="9"/>
        <v>0.38333333333333336</v>
      </c>
      <c r="W38" s="65"/>
      <c r="X38" s="626">
        <f t="shared" si="10"/>
        <v>0.52173913043478259</v>
      </c>
      <c r="Y38" s="627">
        <f t="shared" si="11"/>
        <v>23</v>
      </c>
      <c r="Z38" s="74"/>
      <c r="AA38" s="184"/>
      <c r="AB38" s="184"/>
      <c r="AC38" s="184"/>
      <c r="AD38" s="184"/>
      <c r="AE38" s="184">
        <v>3</v>
      </c>
      <c r="AF38" s="184">
        <v>1</v>
      </c>
    </row>
    <row r="39" spans="1:34" s="192" customFormat="1" ht="18" customHeight="1" x14ac:dyDescent="0.3">
      <c r="A39" s="200" t="s">
        <v>132</v>
      </c>
      <c r="B39" s="194" t="s">
        <v>213</v>
      </c>
      <c r="C39" s="235"/>
      <c r="D39" s="184">
        <v>6</v>
      </c>
      <c r="E39" s="184"/>
      <c r="F39" s="235"/>
      <c r="G39" s="196">
        <v>6</v>
      </c>
      <c r="H39" s="315">
        <f t="shared" si="8"/>
        <v>180</v>
      </c>
      <c r="I39" s="197">
        <v>84</v>
      </c>
      <c r="J39" s="197">
        <f t="shared" si="12"/>
        <v>43</v>
      </c>
      <c r="K39" s="323">
        <f>ROUND(30*0.5,0)+1</f>
        <v>16</v>
      </c>
      <c r="L39" s="324"/>
      <c r="M39" s="323">
        <f>54*0.5</f>
        <v>27</v>
      </c>
      <c r="N39" s="385"/>
      <c r="O39" s="390">
        <f t="shared" si="13"/>
        <v>137</v>
      </c>
      <c r="P39" s="235"/>
      <c r="Q39" s="184"/>
      <c r="R39" s="184"/>
      <c r="S39" s="235"/>
      <c r="T39" s="184">
        <v>2</v>
      </c>
      <c r="U39" s="185">
        <v>3</v>
      </c>
      <c r="V39" s="65">
        <f t="shared" si="9"/>
        <v>0.46666666666666667</v>
      </c>
      <c r="W39" s="65"/>
      <c r="X39" s="626">
        <f t="shared" si="10"/>
        <v>0.51190476190476186</v>
      </c>
      <c r="Y39" s="627">
        <f t="shared" si="11"/>
        <v>42</v>
      </c>
      <c r="Z39" s="74"/>
      <c r="AA39" s="184"/>
      <c r="AB39" s="184"/>
      <c r="AC39" s="184"/>
      <c r="AD39" s="184"/>
      <c r="AE39" s="184">
        <v>4</v>
      </c>
      <c r="AF39" s="184">
        <v>2</v>
      </c>
    </row>
    <row r="40" spans="1:34" s="205" customFormat="1" ht="19.5" customHeight="1" x14ac:dyDescent="0.3">
      <c r="A40" s="207" t="s">
        <v>135</v>
      </c>
      <c r="B40" s="202" t="s">
        <v>209</v>
      </c>
      <c r="C40" s="245"/>
      <c r="D40" s="184">
        <v>5.6</v>
      </c>
      <c r="E40" s="184"/>
      <c r="F40" s="235"/>
      <c r="G40" s="196">
        <v>4</v>
      </c>
      <c r="H40" s="315">
        <f>G40*30</f>
        <v>120</v>
      </c>
      <c r="I40" s="197">
        <v>40</v>
      </c>
      <c r="J40" s="197">
        <f t="shared" si="12"/>
        <v>20</v>
      </c>
      <c r="K40" s="323">
        <f>14*0.5</f>
        <v>7</v>
      </c>
      <c r="L40" s="324"/>
      <c r="M40" s="323">
        <f>26*0.5</f>
        <v>13</v>
      </c>
      <c r="N40" s="385"/>
      <c r="O40" s="390">
        <f t="shared" si="13"/>
        <v>100</v>
      </c>
      <c r="P40" s="235"/>
      <c r="Q40" s="184"/>
      <c r="R40" s="184"/>
      <c r="S40" s="235"/>
      <c r="T40" s="184">
        <v>2</v>
      </c>
      <c r="U40" s="185">
        <v>2</v>
      </c>
      <c r="V40" s="65">
        <f t="shared" si="9"/>
        <v>0.33333333333333331</v>
      </c>
      <c r="W40" s="65"/>
      <c r="X40" s="626">
        <f t="shared" si="10"/>
        <v>0.5</v>
      </c>
      <c r="Y40" s="627">
        <f t="shared" si="11"/>
        <v>20</v>
      </c>
      <c r="Z40" s="74"/>
      <c r="AA40" s="184"/>
      <c r="AB40" s="184"/>
      <c r="AC40" s="184"/>
      <c r="AD40" s="184"/>
      <c r="AE40" s="184">
        <v>3</v>
      </c>
      <c r="AF40" s="184">
        <v>1</v>
      </c>
    </row>
    <row r="41" spans="1:34" s="192" customFormat="1" ht="33" customHeight="1" x14ac:dyDescent="0.3">
      <c r="A41" s="200" t="s">
        <v>136</v>
      </c>
      <c r="B41" s="203" t="s">
        <v>151</v>
      </c>
      <c r="C41" s="188">
        <v>5</v>
      </c>
      <c r="D41" s="187"/>
      <c r="E41" s="187"/>
      <c r="F41" s="188"/>
      <c r="G41" s="189">
        <v>3</v>
      </c>
      <c r="H41" s="314">
        <f>G41*30</f>
        <v>90</v>
      </c>
      <c r="I41" s="190">
        <v>30</v>
      </c>
      <c r="J41" s="197">
        <f t="shared" si="12"/>
        <v>14</v>
      </c>
      <c r="K41" s="321">
        <f>16*0.5</f>
        <v>8</v>
      </c>
      <c r="L41" s="322"/>
      <c r="M41" s="321">
        <f>ROUND(14*0.5,0)-1</f>
        <v>6</v>
      </c>
      <c r="N41" s="386">
        <v>30</v>
      </c>
      <c r="O41" s="390">
        <f t="shared" si="13"/>
        <v>46</v>
      </c>
      <c r="P41" s="188"/>
      <c r="Q41" s="187"/>
      <c r="R41" s="187"/>
      <c r="S41" s="188"/>
      <c r="T41" s="187">
        <v>2</v>
      </c>
      <c r="U41" s="191"/>
      <c r="V41" s="65">
        <f t="shared" si="9"/>
        <v>0.33333333333333331</v>
      </c>
      <c r="W41" s="65"/>
      <c r="X41" s="626">
        <f t="shared" si="10"/>
        <v>0.46666666666666667</v>
      </c>
      <c r="Y41" s="627">
        <f t="shared" si="11"/>
        <v>15</v>
      </c>
      <c r="Z41" s="74"/>
      <c r="AA41" s="184"/>
      <c r="AB41" s="184"/>
      <c r="AC41" s="184"/>
      <c r="AD41" s="184"/>
      <c r="AE41" s="184">
        <v>3</v>
      </c>
      <c r="AF41" s="184"/>
    </row>
    <row r="42" spans="1:34" s="205" customFormat="1" ht="16.2" thickBot="1" x14ac:dyDescent="0.35">
      <c r="A42" s="392" t="s">
        <v>161</v>
      </c>
      <c r="B42" s="252" t="s">
        <v>208</v>
      </c>
      <c r="C42" s="244"/>
      <c r="D42" s="236">
        <v>6</v>
      </c>
      <c r="E42" s="236"/>
      <c r="F42" s="237"/>
      <c r="G42" s="238">
        <v>3</v>
      </c>
      <c r="H42" s="316">
        <f t="shared" si="8"/>
        <v>90</v>
      </c>
      <c r="I42" s="239">
        <v>30</v>
      </c>
      <c r="J42" s="239">
        <f t="shared" si="12"/>
        <v>15</v>
      </c>
      <c r="K42" s="325">
        <f>16*0.5</f>
        <v>8</v>
      </c>
      <c r="L42" s="326"/>
      <c r="M42" s="325">
        <f>ROUND(14*0.5,0)</f>
        <v>7</v>
      </c>
      <c r="N42" s="387"/>
      <c r="O42" s="393">
        <f t="shared" si="13"/>
        <v>75</v>
      </c>
      <c r="P42" s="237"/>
      <c r="Q42" s="236"/>
      <c r="R42" s="236"/>
      <c r="S42" s="237"/>
      <c r="T42" s="236"/>
      <c r="U42" s="240">
        <v>6</v>
      </c>
      <c r="V42" s="65">
        <f t="shared" si="9"/>
        <v>0.33333333333333331</v>
      </c>
      <c r="W42" s="65"/>
      <c r="X42" s="626">
        <f t="shared" si="10"/>
        <v>0.5</v>
      </c>
      <c r="Y42" s="627">
        <f t="shared" si="11"/>
        <v>15</v>
      </c>
      <c r="Z42" s="74"/>
      <c r="AA42" s="184"/>
      <c r="AB42" s="184"/>
      <c r="AC42" s="184"/>
      <c r="AD42" s="184"/>
      <c r="AE42" s="184"/>
      <c r="AF42" s="184">
        <v>3</v>
      </c>
    </row>
    <row r="43" spans="1:34" s="205" customFormat="1" ht="31.8" thickBot="1" x14ac:dyDescent="0.35">
      <c r="A43" s="395" t="s">
        <v>225</v>
      </c>
      <c r="B43" s="396" t="s">
        <v>224</v>
      </c>
      <c r="C43" s="397"/>
      <c r="D43" s="398"/>
      <c r="E43" s="398">
        <v>5</v>
      </c>
      <c r="F43" s="399"/>
      <c r="G43" s="400">
        <v>1</v>
      </c>
      <c r="H43" s="401">
        <f t="shared" si="8"/>
        <v>30</v>
      </c>
      <c r="I43" s="425"/>
      <c r="J43" s="425"/>
      <c r="K43" s="402"/>
      <c r="L43" s="403"/>
      <c r="M43" s="402"/>
      <c r="N43" s="405"/>
      <c r="O43" s="406">
        <f t="shared" si="13"/>
        <v>30</v>
      </c>
      <c r="P43" s="399"/>
      <c r="Q43" s="398"/>
      <c r="R43" s="398"/>
      <c r="S43" s="399"/>
      <c r="T43" s="398"/>
      <c r="U43" s="407"/>
      <c r="V43" s="65"/>
      <c r="W43" s="65"/>
      <c r="X43" s="626"/>
      <c r="Y43" s="627"/>
      <c r="Z43" s="74"/>
      <c r="AA43" s="184"/>
      <c r="AB43" s="184"/>
      <c r="AC43" s="184"/>
      <c r="AD43" s="184"/>
      <c r="AE43" s="184">
        <v>1</v>
      </c>
      <c r="AF43" s="184"/>
    </row>
    <row r="44" spans="1:34" s="192" customFormat="1" x14ac:dyDescent="0.3">
      <c r="A44" s="200" t="s">
        <v>79</v>
      </c>
      <c r="B44" s="201" t="s">
        <v>139</v>
      </c>
      <c r="C44" s="188"/>
      <c r="D44" s="187">
        <v>2</v>
      </c>
      <c r="E44" s="187"/>
      <c r="F44" s="188"/>
      <c r="G44" s="189">
        <v>6</v>
      </c>
      <c r="H44" s="314">
        <f t="shared" si="8"/>
        <v>180</v>
      </c>
      <c r="I44" s="187"/>
      <c r="J44" s="190">
        <f t="shared" si="12"/>
        <v>0</v>
      </c>
      <c r="K44" s="321"/>
      <c r="L44" s="322"/>
      <c r="M44" s="321"/>
      <c r="N44" s="386"/>
      <c r="O44" s="394">
        <f t="shared" si="13"/>
        <v>180</v>
      </c>
      <c r="P44" s="188"/>
      <c r="Q44" s="187"/>
      <c r="R44" s="187"/>
      <c r="S44" s="188"/>
      <c r="T44" s="187"/>
      <c r="U44" s="191"/>
      <c r="X44" s="626"/>
      <c r="Y44" s="627"/>
      <c r="Z44" s="206"/>
      <c r="AA44" s="184">
        <v>3</v>
      </c>
      <c r="AB44" s="184">
        <v>3</v>
      </c>
      <c r="AC44" s="184"/>
      <c r="AD44" s="184"/>
      <c r="AE44" s="184"/>
      <c r="AF44" s="184"/>
    </row>
    <row r="45" spans="1:34" s="192" customFormat="1" x14ac:dyDescent="0.3">
      <c r="A45" s="207" t="s">
        <v>80</v>
      </c>
      <c r="B45" s="194" t="s">
        <v>125</v>
      </c>
      <c r="C45" s="235"/>
      <c r="D45" s="184">
        <v>4</v>
      </c>
      <c r="E45" s="184"/>
      <c r="F45" s="235"/>
      <c r="G45" s="196">
        <v>6</v>
      </c>
      <c r="H45" s="315">
        <f t="shared" si="8"/>
        <v>180</v>
      </c>
      <c r="I45" s="184"/>
      <c r="J45" s="197">
        <f t="shared" si="12"/>
        <v>0</v>
      </c>
      <c r="K45" s="323"/>
      <c r="L45" s="324"/>
      <c r="M45" s="323"/>
      <c r="N45" s="385"/>
      <c r="O45" s="390">
        <f t="shared" si="13"/>
        <v>180</v>
      </c>
      <c r="P45" s="188"/>
      <c r="Q45" s="187"/>
      <c r="R45" s="184"/>
      <c r="S45" s="235"/>
      <c r="T45" s="184"/>
      <c r="U45" s="185"/>
      <c r="X45" s="626"/>
      <c r="Y45" s="627"/>
      <c r="Z45" s="206"/>
      <c r="AA45" s="184"/>
      <c r="AB45" s="184"/>
      <c r="AC45" s="184">
        <v>3</v>
      </c>
      <c r="AD45" s="184">
        <v>3</v>
      </c>
      <c r="AE45" s="184"/>
      <c r="AF45" s="184"/>
    </row>
    <row r="46" spans="1:34" s="192" customFormat="1" x14ac:dyDescent="0.3">
      <c r="A46" s="207" t="s">
        <v>126</v>
      </c>
      <c r="B46" s="194" t="s">
        <v>246</v>
      </c>
      <c r="C46" s="235"/>
      <c r="D46" s="184">
        <v>6</v>
      </c>
      <c r="E46" s="184"/>
      <c r="F46" s="235"/>
      <c r="G46" s="196">
        <v>6</v>
      </c>
      <c r="H46" s="315">
        <f t="shared" si="8"/>
        <v>180</v>
      </c>
      <c r="I46" s="184"/>
      <c r="J46" s="197">
        <f t="shared" si="12"/>
        <v>0</v>
      </c>
      <c r="K46" s="323"/>
      <c r="L46" s="324"/>
      <c r="M46" s="323"/>
      <c r="N46" s="385"/>
      <c r="O46" s="390">
        <f t="shared" si="13"/>
        <v>180</v>
      </c>
      <c r="P46" s="235"/>
      <c r="Q46" s="184"/>
      <c r="R46" s="184"/>
      <c r="S46" s="235"/>
      <c r="T46" s="184"/>
      <c r="U46" s="185"/>
      <c r="X46" s="626"/>
      <c r="Y46" s="627"/>
      <c r="Z46" s="206"/>
      <c r="AA46" s="184"/>
      <c r="AB46" s="184"/>
      <c r="AC46" s="184"/>
      <c r="AD46" s="184"/>
      <c r="AE46" s="184">
        <v>3</v>
      </c>
      <c r="AF46" s="184">
        <v>3</v>
      </c>
    </row>
    <row r="47" spans="1:34" s="192" customFormat="1" ht="16.2" thickBot="1" x14ac:dyDescent="0.35">
      <c r="A47" s="208"/>
      <c r="B47" s="209" t="s">
        <v>137</v>
      </c>
      <c r="C47" s="210"/>
      <c r="D47" s="211"/>
      <c r="E47" s="211">
        <v>6</v>
      </c>
      <c r="F47" s="212"/>
      <c r="G47" s="213">
        <v>9</v>
      </c>
      <c r="H47" s="317">
        <f t="shared" si="8"/>
        <v>270</v>
      </c>
      <c r="I47" s="204"/>
      <c r="J47" s="211">
        <f t="shared" si="12"/>
        <v>0</v>
      </c>
      <c r="K47" s="327"/>
      <c r="L47" s="328"/>
      <c r="M47" s="327"/>
      <c r="N47" s="388"/>
      <c r="O47" s="391">
        <f t="shared" si="13"/>
        <v>270</v>
      </c>
      <c r="P47" s="212"/>
      <c r="Q47" s="204"/>
      <c r="R47" s="204"/>
      <c r="S47" s="212"/>
      <c r="T47" s="204"/>
      <c r="U47" s="214"/>
      <c r="X47" s="626"/>
      <c r="Y47" s="627"/>
      <c r="Z47" s="206"/>
      <c r="AA47" s="184"/>
      <c r="AB47" s="184"/>
      <c r="AC47" s="184"/>
      <c r="AD47" s="184"/>
      <c r="AE47" s="184"/>
      <c r="AF47" s="184">
        <v>9</v>
      </c>
    </row>
    <row r="48" spans="1:34" s="192" customFormat="1" ht="20.25" customHeight="1" thickBot="1" x14ac:dyDescent="0.35">
      <c r="A48" s="520" t="s">
        <v>218</v>
      </c>
      <c r="B48" s="521"/>
      <c r="C48" s="215">
        <v>11</v>
      </c>
      <c r="D48" s="427">
        <v>16</v>
      </c>
      <c r="E48" s="215">
        <v>2</v>
      </c>
      <c r="F48" s="216"/>
      <c r="G48" s="217">
        <f>SUM(G26:G47)</f>
        <v>114</v>
      </c>
      <c r="H48" s="218">
        <f>SUM(H26:H47)</f>
        <v>3420</v>
      </c>
      <c r="I48" s="219">
        <f t="shared" ref="I48:U48" si="14">SUM(I26:I47)</f>
        <v>1052</v>
      </c>
      <c r="J48" s="219">
        <f t="shared" si="14"/>
        <v>515</v>
      </c>
      <c r="K48" s="219">
        <f t="shared" si="14"/>
        <v>192</v>
      </c>
      <c r="L48" s="219">
        <f t="shared" si="14"/>
        <v>0</v>
      </c>
      <c r="M48" s="265">
        <f t="shared" si="14"/>
        <v>323</v>
      </c>
      <c r="N48" s="266">
        <f t="shared" si="14"/>
        <v>330</v>
      </c>
      <c r="O48" s="267">
        <f t="shared" si="14"/>
        <v>2575</v>
      </c>
      <c r="P48" s="218">
        <f>SUM(P26:P47)</f>
        <v>12</v>
      </c>
      <c r="Q48" s="219">
        <f t="shared" si="14"/>
        <v>12</v>
      </c>
      <c r="R48" s="219">
        <f t="shared" si="14"/>
        <v>12</v>
      </c>
      <c r="S48" s="220">
        <f t="shared" si="14"/>
        <v>13</v>
      </c>
      <c r="T48" s="221">
        <f t="shared" si="14"/>
        <v>10</v>
      </c>
      <c r="U48" s="222">
        <f t="shared" si="14"/>
        <v>15</v>
      </c>
      <c r="X48" s="626"/>
      <c r="Y48" s="627"/>
      <c r="Z48" s="206"/>
      <c r="AA48" s="184"/>
      <c r="AB48" s="184"/>
      <c r="AC48" s="184"/>
      <c r="AD48" s="184"/>
      <c r="AE48" s="184"/>
      <c r="AF48" s="184"/>
    </row>
    <row r="49" spans="1:32" s="186" customFormat="1" ht="20.25" customHeight="1" thickBot="1" x14ac:dyDescent="0.35">
      <c r="A49" s="536" t="s">
        <v>247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  <c r="R49" s="537"/>
      <c r="S49" s="537"/>
      <c r="T49" s="537"/>
      <c r="U49" s="538"/>
      <c r="X49" s="626"/>
      <c r="Y49" s="627"/>
      <c r="Z49" s="199"/>
      <c r="AA49" s="184"/>
      <c r="AB49" s="184"/>
      <c r="AC49" s="184"/>
      <c r="AD49" s="184"/>
      <c r="AE49" s="184"/>
      <c r="AF49" s="184"/>
    </row>
    <row r="50" spans="1:32" s="192" customFormat="1" ht="15.6" customHeight="1" x14ac:dyDescent="0.3">
      <c r="A50" s="677" t="s">
        <v>219</v>
      </c>
      <c r="B50" s="539" t="s">
        <v>227</v>
      </c>
      <c r="C50" s="187"/>
      <c r="D50" s="187">
        <v>3</v>
      </c>
      <c r="E50" s="187"/>
      <c r="F50" s="296"/>
      <c r="G50" s="189">
        <v>5</v>
      </c>
      <c r="H50" s="678">
        <f>G50*30</f>
        <v>150</v>
      </c>
      <c r="I50" s="190">
        <v>52</v>
      </c>
      <c r="J50" s="631">
        <v>26</v>
      </c>
      <c r="K50" s="322"/>
      <c r="L50" s="322"/>
      <c r="M50" s="321"/>
      <c r="N50" s="386"/>
      <c r="O50" s="389">
        <f>H50-J50-N50</f>
        <v>124</v>
      </c>
      <c r="P50" s="193"/>
      <c r="Q50" s="187"/>
      <c r="R50" s="187">
        <v>3</v>
      </c>
      <c r="S50" s="188"/>
      <c r="T50" s="187"/>
      <c r="U50" s="191"/>
      <c r="V50" s="65">
        <f>I50/H50</f>
        <v>0.34666666666666668</v>
      </c>
      <c r="W50" s="65"/>
      <c r="X50" s="626">
        <f>J50/I50</f>
        <v>0.5</v>
      </c>
      <c r="Y50" s="627">
        <f>I50*0.5</f>
        <v>26</v>
      </c>
      <c r="Z50" s="74"/>
      <c r="AA50" s="67"/>
      <c r="AB50" s="67" t="s">
        <v>121</v>
      </c>
      <c r="AC50" s="67">
        <v>5</v>
      </c>
      <c r="AD50" s="184"/>
      <c r="AE50" s="184"/>
      <c r="AF50" s="184"/>
    </row>
    <row r="51" spans="1:32" s="192" customFormat="1" ht="15.6" customHeight="1" x14ac:dyDescent="0.3">
      <c r="A51" s="225" t="s">
        <v>220</v>
      </c>
      <c r="B51" s="540"/>
      <c r="C51" s="188"/>
      <c r="D51" s="187">
        <v>4</v>
      </c>
      <c r="E51" s="187"/>
      <c r="F51" s="188"/>
      <c r="G51" s="189">
        <v>5</v>
      </c>
      <c r="H51" s="314">
        <v>150</v>
      </c>
      <c r="I51" s="190">
        <v>52</v>
      </c>
      <c r="J51" s="631">
        <v>26</v>
      </c>
      <c r="K51" s="324"/>
      <c r="L51" s="324"/>
      <c r="M51" s="321"/>
      <c r="N51" s="386"/>
      <c r="O51" s="394">
        <f t="shared" ref="O51:O53" si="15">H51-J51-N51</f>
        <v>124</v>
      </c>
      <c r="P51" s="188"/>
      <c r="Q51" s="187"/>
      <c r="R51" s="184"/>
      <c r="S51" s="235">
        <v>4</v>
      </c>
      <c r="T51" s="184"/>
      <c r="U51" s="185"/>
      <c r="V51" s="65">
        <f>I51/H51</f>
        <v>0.34666666666666668</v>
      </c>
      <c r="W51" s="65"/>
      <c r="X51" s="626">
        <f>J51/I51</f>
        <v>0.5</v>
      </c>
      <c r="Y51" s="627">
        <f>I51*0.5</f>
        <v>26</v>
      </c>
      <c r="Z51" s="74"/>
      <c r="AA51" s="184"/>
      <c r="AB51" s="184"/>
      <c r="AC51" s="184"/>
      <c r="AD51" s="184">
        <v>5</v>
      </c>
      <c r="AE51" s="184"/>
      <c r="AF51" s="184"/>
    </row>
    <row r="52" spans="1:32" s="192" customFormat="1" ht="15.6" customHeight="1" x14ac:dyDescent="0.3">
      <c r="A52" s="225" t="s">
        <v>221</v>
      </c>
      <c r="B52" s="540"/>
      <c r="C52" s="188"/>
      <c r="D52" s="187">
        <v>5</v>
      </c>
      <c r="E52" s="187"/>
      <c r="F52" s="188"/>
      <c r="G52" s="189">
        <v>5</v>
      </c>
      <c r="H52" s="314">
        <f>G52*30</f>
        <v>150</v>
      </c>
      <c r="I52" s="190">
        <v>52</v>
      </c>
      <c r="J52" s="631">
        <v>26</v>
      </c>
      <c r="K52" s="324"/>
      <c r="L52" s="324"/>
      <c r="M52" s="323"/>
      <c r="N52" s="385"/>
      <c r="O52" s="394">
        <f t="shared" si="15"/>
        <v>124</v>
      </c>
      <c r="P52" s="188"/>
      <c r="Q52" s="187"/>
      <c r="R52" s="184"/>
      <c r="S52" s="235"/>
      <c r="T52" s="184">
        <v>3</v>
      </c>
      <c r="U52" s="185"/>
      <c r="V52" s="65">
        <f>I52/H52</f>
        <v>0.34666666666666668</v>
      </c>
      <c r="W52" s="65"/>
      <c r="X52" s="626">
        <f>J52/I52</f>
        <v>0.5</v>
      </c>
      <c r="Y52" s="627">
        <f>I52*0.5</f>
        <v>26</v>
      </c>
      <c r="Z52" s="74"/>
      <c r="AA52" s="184"/>
      <c r="AB52" s="184"/>
      <c r="AC52" s="184"/>
      <c r="AD52" s="184"/>
      <c r="AE52" s="184">
        <v>5</v>
      </c>
      <c r="AF52" s="184"/>
    </row>
    <row r="53" spans="1:32" s="192" customFormat="1" ht="15.6" customHeight="1" thickBot="1" x14ac:dyDescent="0.35">
      <c r="A53" s="225" t="s">
        <v>222</v>
      </c>
      <c r="B53" s="541"/>
      <c r="C53" s="188"/>
      <c r="D53" s="187">
        <v>6</v>
      </c>
      <c r="E53" s="187"/>
      <c r="F53" s="188"/>
      <c r="G53" s="189">
        <v>5</v>
      </c>
      <c r="H53" s="314">
        <f t="shared" ref="H53" si="16">G53*30</f>
        <v>150</v>
      </c>
      <c r="I53" s="190">
        <v>52</v>
      </c>
      <c r="J53" s="631">
        <v>26</v>
      </c>
      <c r="K53" s="632"/>
      <c r="L53" s="322"/>
      <c r="M53" s="321"/>
      <c r="N53" s="386"/>
      <c r="O53" s="679">
        <f t="shared" si="15"/>
        <v>124</v>
      </c>
      <c r="P53" s="188"/>
      <c r="Q53" s="187"/>
      <c r="R53" s="184"/>
      <c r="S53" s="235"/>
      <c r="T53" s="184"/>
      <c r="U53" s="185">
        <v>6</v>
      </c>
      <c r="V53" s="65">
        <f>I53/H53</f>
        <v>0.34666666666666668</v>
      </c>
      <c r="W53" s="65"/>
      <c r="X53" s="626">
        <f>J53/I53</f>
        <v>0.5</v>
      </c>
      <c r="Y53" s="627">
        <f>I53*0.5</f>
        <v>26</v>
      </c>
      <c r="Z53" s="74"/>
      <c r="AA53" s="184"/>
      <c r="AB53" s="184"/>
      <c r="AC53" s="184"/>
      <c r="AD53" s="184"/>
      <c r="AE53" s="184"/>
      <c r="AF53" s="184">
        <v>5</v>
      </c>
    </row>
    <row r="54" spans="1:32" s="62" customFormat="1" ht="21" customHeight="1" thickBot="1" x14ac:dyDescent="0.35">
      <c r="A54" s="520" t="s">
        <v>257</v>
      </c>
      <c r="B54" s="521"/>
      <c r="C54" s="68">
        <v>0</v>
      </c>
      <c r="D54" s="69">
        <v>4</v>
      </c>
      <c r="E54" s="69">
        <v>0</v>
      </c>
      <c r="F54" s="68">
        <v>0</v>
      </c>
      <c r="G54" s="70">
        <f>SUM(G50:G53)</f>
        <v>20</v>
      </c>
      <c r="H54" s="68">
        <f>SUM(H50:H53)</f>
        <v>600</v>
      </c>
      <c r="I54" s="69">
        <f>SUM(I50:I53)</f>
        <v>208</v>
      </c>
      <c r="J54" s="68">
        <f>SUM(J50:J53)</f>
        <v>104</v>
      </c>
      <c r="K54" s="69">
        <f t="shared" ref="K54:L54" si="17">SUM(K50:K53)</f>
        <v>0</v>
      </c>
      <c r="L54" s="69">
        <f t="shared" si="17"/>
        <v>0</v>
      </c>
      <c r="M54" s="68">
        <f>SUM(M50:M53)</f>
        <v>0</v>
      </c>
      <c r="N54" s="659">
        <f t="shared" ref="N54" si="18">SUM(N50:N53)</f>
        <v>0</v>
      </c>
      <c r="O54" s="680">
        <f>SUM(O50:O53)</f>
        <v>496</v>
      </c>
      <c r="P54" s="75">
        <f t="shared" ref="P54:Q54" si="19">SUM(P50:P53)</f>
        <v>0</v>
      </c>
      <c r="Q54" s="76">
        <f t="shared" si="19"/>
        <v>0</v>
      </c>
      <c r="R54" s="76">
        <f>SUM(R50:R53)</f>
        <v>3</v>
      </c>
      <c r="S54" s="76">
        <f t="shared" ref="S54:T54" si="20">SUM(S50:S53)</f>
        <v>4</v>
      </c>
      <c r="T54" s="76">
        <f t="shared" si="20"/>
        <v>3</v>
      </c>
      <c r="U54" s="77">
        <f>SUM(U50:U53)</f>
        <v>6</v>
      </c>
      <c r="X54" s="205"/>
      <c r="Y54" s="661"/>
      <c r="Z54" s="63"/>
      <c r="AA54" s="34"/>
      <c r="AB54" s="34"/>
      <c r="AC54" s="34"/>
      <c r="AD54" s="34"/>
      <c r="AE54" s="66"/>
      <c r="AF54" s="66"/>
    </row>
    <row r="55" spans="1:32" s="62" customFormat="1" ht="31.5" customHeight="1" thickBot="1" x14ac:dyDescent="0.35">
      <c r="A55" s="525" t="s">
        <v>226</v>
      </c>
      <c r="B55" s="526"/>
      <c r="C55" s="35"/>
      <c r="D55" s="35"/>
      <c r="E55" s="35"/>
      <c r="F55" s="35"/>
      <c r="G55" s="36"/>
      <c r="H55" s="37">
        <f>G54/G57</f>
        <v>0.1111111111111111</v>
      </c>
      <c r="I55" s="35"/>
      <c r="J55" s="35"/>
      <c r="K55" s="35"/>
      <c r="L55" s="35"/>
      <c r="M55" s="38"/>
      <c r="N55" s="269"/>
      <c r="O55" s="40"/>
      <c r="P55" s="35"/>
      <c r="Q55" s="35"/>
      <c r="R55" s="35"/>
      <c r="S55" s="39"/>
      <c r="T55" s="35"/>
      <c r="U55" s="40"/>
      <c r="X55" s="91"/>
      <c r="Y55" s="662"/>
      <c r="Z55" s="63"/>
      <c r="AA55" s="34"/>
      <c r="AB55" s="34"/>
      <c r="AC55" s="34"/>
      <c r="AD55" s="34"/>
      <c r="AE55" s="66"/>
      <c r="AF55" s="66"/>
    </row>
    <row r="56" spans="1:32" s="62" customFormat="1" ht="21" customHeight="1" thickBot="1" x14ac:dyDescent="0.35">
      <c r="A56" s="64"/>
      <c r="B56" s="71"/>
      <c r="C56" s="527" t="s">
        <v>203</v>
      </c>
      <c r="D56" s="528"/>
      <c r="E56" s="528"/>
      <c r="F56" s="528"/>
      <c r="G56" s="528"/>
      <c r="H56" s="528"/>
      <c r="I56" s="528"/>
      <c r="J56" s="528"/>
      <c r="K56" s="528"/>
      <c r="L56" s="528"/>
      <c r="M56" s="528"/>
      <c r="N56" s="528"/>
      <c r="O56" s="528"/>
      <c r="P56" s="528"/>
      <c r="Q56" s="528"/>
      <c r="R56" s="528"/>
      <c r="S56" s="528"/>
      <c r="T56" s="528"/>
      <c r="U56" s="529"/>
      <c r="X56" s="91"/>
      <c r="Y56" s="662"/>
      <c r="Z56" s="63"/>
      <c r="AA56" s="34"/>
      <c r="AB56" s="34"/>
      <c r="AC56" s="34"/>
      <c r="AD56" s="34"/>
      <c r="AE56" s="66"/>
      <c r="AF56" s="66"/>
    </row>
    <row r="57" spans="1:32" s="262" customFormat="1" ht="21" customHeight="1" thickBot="1" x14ac:dyDescent="0.35">
      <c r="A57" s="287"/>
      <c r="B57" s="288"/>
      <c r="C57" s="289">
        <f t="shared" ref="C57:J57" si="21">C23+C48+C54</f>
        <v>15</v>
      </c>
      <c r="D57" s="274">
        <f t="shared" si="21"/>
        <v>33</v>
      </c>
      <c r="E57" s="274">
        <f t="shared" si="21"/>
        <v>2</v>
      </c>
      <c r="F57" s="290">
        <f t="shared" si="21"/>
        <v>0</v>
      </c>
      <c r="G57" s="663">
        <f t="shared" si="21"/>
        <v>180</v>
      </c>
      <c r="H57" s="664">
        <f t="shared" si="21"/>
        <v>5400</v>
      </c>
      <c r="I57" s="274">
        <f t="shared" si="21"/>
        <v>1778</v>
      </c>
      <c r="J57" s="274">
        <f t="shared" si="21"/>
        <v>912</v>
      </c>
      <c r="K57" s="274"/>
      <c r="L57" s="274"/>
      <c r="M57" s="290"/>
      <c r="N57" s="664">
        <f t="shared" ref="N57:U57" si="22">N23+N48+N54</f>
        <v>450</v>
      </c>
      <c r="O57" s="665">
        <f t="shared" si="22"/>
        <v>4038</v>
      </c>
      <c r="P57" s="638">
        <f t="shared" si="22"/>
        <v>20</v>
      </c>
      <c r="Q57" s="224">
        <f t="shared" si="22"/>
        <v>21.5</v>
      </c>
      <c r="R57" s="637">
        <f t="shared" si="22"/>
        <v>18</v>
      </c>
      <c r="S57" s="224">
        <f t="shared" si="22"/>
        <v>23</v>
      </c>
      <c r="T57" s="637">
        <f t="shared" si="22"/>
        <v>17</v>
      </c>
      <c r="U57" s="198">
        <f t="shared" si="22"/>
        <v>27</v>
      </c>
      <c r="V57" s="291">
        <f>SUM(P57:U57)</f>
        <v>126.5</v>
      </c>
      <c r="W57" s="291"/>
      <c r="X57" s="666"/>
      <c r="Y57" s="667"/>
      <c r="Z57" s="263"/>
      <c r="AA57" s="41">
        <f t="shared" ref="AA57:AF57" si="23">SUM(AA11:AA56)</f>
        <v>30</v>
      </c>
      <c r="AB57" s="41">
        <f t="shared" si="23"/>
        <v>30</v>
      </c>
      <c r="AC57" s="41">
        <f t="shared" si="23"/>
        <v>30</v>
      </c>
      <c r="AD57" s="41">
        <f t="shared" si="23"/>
        <v>30</v>
      </c>
      <c r="AE57" s="41">
        <f t="shared" si="23"/>
        <v>30</v>
      </c>
      <c r="AF57" s="41">
        <f t="shared" si="23"/>
        <v>30</v>
      </c>
    </row>
    <row r="58" spans="1:32" s="186" customFormat="1" x14ac:dyDescent="0.3">
      <c r="A58" s="408" t="s">
        <v>230</v>
      </c>
      <c r="B58" s="229" t="s">
        <v>231</v>
      </c>
      <c r="C58" s="547" t="s">
        <v>81</v>
      </c>
      <c r="D58" s="548"/>
      <c r="E58" s="548"/>
      <c r="F58" s="548"/>
      <c r="G58" s="548"/>
      <c r="H58" s="548"/>
      <c r="I58" s="548"/>
      <c r="J58" s="548"/>
      <c r="K58" s="548"/>
      <c r="L58" s="548"/>
      <c r="M58" s="548"/>
      <c r="N58" s="270"/>
      <c r="O58" s="271"/>
      <c r="P58" s="207">
        <v>3</v>
      </c>
      <c r="Q58" s="235">
        <v>3</v>
      </c>
      <c r="R58" s="184">
        <v>2</v>
      </c>
      <c r="S58" s="235">
        <v>3</v>
      </c>
      <c r="T58" s="184">
        <v>1</v>
      </c>
      <c r="U58" s="185">
        <v>3</v>
      </c>
      <c r="V58" s="205">
        <f t="shared" ref="V58:V62" si="24">SUM(P58:U58)</f>
        <v>15</v>
      </c>
      <c r="W58" s="205"/>
      <c r="X58" s="275"/>
      <c r="Y58" s="276"/>
      <c r="Z58" s="199"/>
      <c r="AA58" s="419"/>
      <c r="AB58" s="419"/>
      <c r="AC58" s="419"/>
      <c r="AD58" s="419"/>
      <c r="AE58" s="228"/>
      <c r="AF58" s="228"/>
    </row>
    <row r="59" spans="1:32" s="186" customFormat="1" x14ac:dyDescent="0.3">
      <c r="A59" s="228"/>
      <c r="B59" s="229"/>
      <c r="C59" s="547" t="s">
        <v>140</v>
      </c>
      <c r="D59" s="548"/>
      <c r="E59" s="548"/>
      <c r="F59" s="548"/>
      <c r="G59" s="548"/>
      <c r="H59" s="548"/>
      <c r="I59" s="548"/>
      <c r="J59" s="548"/>
      <c r="K59" s="548"/>
      <c r="L59" s="548"/>
      <c r="M59" s="548"/>
      <c r="N59" s="270"/>
      <c r="O59" s="271"/>
      <c r="P59" s="207">
        <v>5</v>
      </c>
      <c r="Q59" s="410">
        <v>7</v>
      </c>
      <c r="R59" s="184">
        <v>4</v>
      </c>
      <c r="S59" s="235">
        <v>5</v>
      </c>
      <c r="T59" s="184">
        <v>7</v>
      </c>
      <c r="U59" s="185">
        <v>5</v>
      </c>
      <c r="V59" s="205">
        <f t="shared" si="24"/>
        <v>33</v>
      </c>
      <c r="W59" s="205"/>
      <c r="X59" s="275"/>
      <c r="Y59" s="276"/>
      <c r="Z59" s="199"/>
      <c r="AA59" s="419"/>
      <c r="AB59" s="419"/>
      <c r="AC59" s="419"/>
      <c r="AD59" s="419"/>
      <c r="AE59" s="228"/>
      <c r="AF59" s="228"/>
    </row>
    <row r="60" spans="1:32" s="186" customFormat="1" ht="12" customHeight="1" x14ac:dyDescent="0.3">
      <c r="A60" s="228"/>
      <c r="B60" s="229"/>
      <c r="C60" s="547" t="s">
        <v>82</v>
      </c>
      <c r="D60" s="548"/>
      <c r="E60" s="548"/>
      <c r="F60" s="548"/>
      <c r="G60" s="548"/>
      <c r="H60" s="548"/>
      <c r="I60" s="548"/>
      <c r="J60" s="548"/>
      <c r="K60" s="548"/>
      <c r="L60" s="548"/>
      <c r="M60" s="548"/>
      <c r="N60" s="270"/>
      <c r="O60" s="271"/>
      <c r="P60" s="681"/>
      <c r="Q60" s="231"/>
      <c r="R60" s="184"/>
      <c r="S60" s="235"/>
      <c r="T60" s="184"/>
      <c r="U60" s="185">
        <v>1</v>
      </c>
      <c r="V60" s="205">
        <f t="shared" si="24"/>
        <v>1</v>
      </c>
      <c r="W60" s="205"/>
      <c r="X60" s="275"/>
      <c r="Y60" s="276"/>
      <c r="Z60" s="206"/>
      <c r="AA60" s="232"/>
      <c r="AB60" s="228"/>
      <c r="AC60" s="419"/>
      <c r="AD60" s="419"/>
      <c r="AE60" s="228"/>
      <c r="AF60" s="228"/>
    </row>
    <row r="61" spans="1:32" s="186" customFormat="1" ht="15" customHeight="1" thickBot="1" x14ac:dyDescent="0.35">
      <c r="A61" s="228"/>
      <c r="B61" s="229"/>
      <c r="C61" s="549" t="s">
        <v>83</v>
      </c>
      <c r="D61" s="550"/>
      <c r="E61" s="550"/>
      <c r="F61" s="550"/>
      <c r="G61" s="550"/>
      <c r="H61" s="550"/>
      <c r="I61" s="550"/>
      <c r="J61" s="550"/>
      <c r="K61" s="550"/>
      <c r="L61" s="550"/>
      <c r="M61" s="550"/>
      <c r="N61" s="272"/>
      <c r="O61" s="273"/>
      <c r="P61" s="682"/>
      <c r="Q61" s="234"/>
      <c r="R61" s="204"/>
      <c r="S61" s="212"/>
      <c r="T61" s="204"/>
      <c r="U61" s="214"/>
      <c r="V61" s="205">
        <f t="shared" si="24"/>
        <v>0</v>
      </c>
      <c r="W61" s="205"/>
      <c r="X61" s="275"/>
      <c r="Y61" s="276"/>
      <c r="Z61" s="206"/>
      <c r="AA61" s="419"/>
      <c r="AB61" s="419"/>
      <c r="AC61" s="419"/>
      <c r="AD61" s="419"/>
      <c r="AE61" s="228"/>
      <c r="AF61" s="228"/>
    </row>
    <row r="62" spans="1:32" s="186" customFormat="1" ht="15" customHeight="1" thickBot="1" x14ac:dyDescent="0.35">
      <c r="A62" s="228"/>
      <c r="B62" s="229"/>
      <c r="C62" s="683" t="s">
        <v>137</v>
      </c>
      <c r="D62" s="684"/>
      <c r="E62" s="684"/>
      <c r="F62" s="684"/>
      <c r="G62" s="684"/>
      <c r="H62" s="684"/>
      <c r="I62" s="684"/>
      <c r="J62" s="684"/>
      <c r="K62" s="684"/>
      <c r="L62" s="684"/>
      <c r="M62" s="684"/>
      <c r="N62" s="272"/>
      <c r="O62" s="685"/>
      <c r="P62" s="686"/>
      <c r="Q62" s="204"/>
      <c r="R62" s="212"/>
      <c r="S62" s="204"/>
      <c r="T62" s="398"/>
      <c r="U62" s="687">
        <v>1</v>
      </c>
      <c r="V62" s="205">
        <f t="shared" si="24"/>
        <v>1</v>
      </c>
      <c r="W62" s="206"/>
      <c r="X62" s="419"/>
      <c r="Y62" s="419"/>
      <c r="Z62" s="419"/>
      <c r="AA62" s="419"/>
      <c r="AB62" s="228"/>
      <c r="AC62" s="228"/>
    </row>
    <row r="63" spans="1:32" ht="16.2" customHeight="1" x14ac:dyDescent="0.3">
      <c r="B63" s="57"/>
      <c r="C63" s="424"/>
      <c r="D63" s="424"/>
      <c r="E63" s="424"/>
      <c r="F63" s="424"/>
      <c r="G63" s="424"/>
      <c r="H63" s="424"/>
      <c r="I63" s="424"/>
      <c r="J63" s="424"/>
      <c r="K63" s="424"/>
      <c r="L63" s="424"/>
      <c r="M63" s="424"/>
      <c r="N63" s="424"/>
      <c r="O63" s="424"/>
      <c r="P63" s="424"/>
      <c r="Q63" s="424"/>
      <c r="R63" s="49"/>
      <c r="S63" s="49"/>
      <c r="T63" s="49"/>
      <c r="U63" s="49"/>
      <c r="X63" s="275"/>
      <c r="Y63" s="276"/>
    </row>
    <row r="64" spans="1:32" s="275" customFormat="1" x14ac:dyDescent="0.3">
      <c r="A64" s="551" t="s">
        <v>193</v>
      </c>
      <c r="B64" s="551"/>
      <c r="C64" s="551"/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1"/>
      <c r="O64" s="551"/>
      <c r="P64" s="551"/>
      <c r="Q64" s="551"/>
      <c r="R64" s="551"/>
      <c r="S64" s="551"/>
      <c r="Y64" s="276"/>
    </row>
    <row r="65" spans="1:25" s="275" customFormat="1" ht="18" x14ac:dyDescent="0.3">
      <c r="A65" s="277" t="s">
        <v>194</v>
      </c>
      <c r="B65" s="277" t="s">
        <v>195</v>
      </c>
      <c r="C65" s="278"/>
      <c r="D65" s="279" t="s">
        <v>194</v>
      </c>
      <c r="E65" s="546" t="s">
        <v>196</v>
      </c>
      <c r="F65" s="546"/>
      <c r="G65" s="546"/>
      <c r="H65" s="546"/>
      <c r="I65" s="546"/>
      <c r="J65" s="668"/>
      <c r="K65" s="280"/>
      <c r="L65" s="279" t="s">
        <v>194</v>
      </c>
      <c r="M65" s="546" t="s">
        <v>197</v>
      </c>
      <c r="N65" s="546"/>
      <c r="O65" s="546"/>
      <c r="P65" s="546"/>
      <c r="Q65" s="546"/>
      <c r="R65" s="546"/>
      <c r="S65" s="280"/>
      <c r="X65" s="669"/>
      <c r="Y65" s="670"/>
    </row>
    <row r="66" spans="1:25" s="275" customFormat="1" ht="18" x14ac:dyDescent="0.3">
      <c r="A66" s="281">
        <v>1</v>
      </c>
      <c r="B66" s="282" t="s">
        <v>202</v>
      </c>
      <c r="C66" s="278"/>
      <c r="D66" s="284">
        <v>3</v>
      </c>
      <c r="E66" s="545" t="s">
        <v>199</v>
      </c>
      <c r="F66" s="545"/>
      <c r="G66" s="545"/>
      <c r="H66" s="545"/>
      <c r="I66" s="545"/>
      <c r="J66" s="286"/>
      <c r="K66" s="283"/>
      <c r="L66" s="284"/>
      <c r="M66" s="544"/>
      <c r="N66" s="544"/>
      <c r="O66" s="544"/>
      <c r="P66" s="544"/>
      <c r="Q66" s="544"/>
      <c r="R66" s="544"/>
      <c r="S66" s="283"/>
      <c r="X66" s="671"/>
      <c r="Y66" s="672"/>
    </row>
    <row r="67" spans="1:25" s="275" customFormat="1" ht="13.5" customHeight="1" x14ac:dyDescent="0.3">
      <c r="A67" s="281">
        <v>2</v>
      </c>
      <c r="B67" s="282" t="s">
        <v>201</v>
      </c>
      <c r="C67" s="278"/>
      <c r="D67" s="284">
        <v>9</v>
      </c>
      <c r="E67" s="545" t="s">
        <v>200</v>
      </c>
      <c r="F67" s="545"/>
      <c r="G67" s="545"/>
      <c r="H67" s="545"/>
      <c r="I67" s="545"/>
      <c r="J67" s="286"/>
      <c r="K67" s="283"/>
      <c r="L67" s="284"/>
      <c r="M67" s="544"/>
      <c r="N67" s="544"/>
      <c r="O67" s="544"/>
      <c r="P67" s="544"/>
      <c r="Q67" s="544"/>
      <c r="R67" s="544"/>
      <c r="S67" s="283"/>
      <c r="X67" s="671"/>
      <c r="Y67" s="672"/>
    </row>
    <row r="68" spans="1:25" s="275" customFormat="1" ht="4.5" customHeight="1" x14ac:dyDescent="0.3">
      <c r="A68" s="285"/>
      <c r="B68" s="283"/>
      <c r="C68" s="278"/>
      <c r="D68" s="283"/>
      <c r="E68" s="286"/>
      <c r="F68" s="286"/>
      <c r="G68" s="286"/>
      <c r="H68" s="286"/>
      <c r="I68" s="286"/>
      <c r="J68" s="286"/>
      <c r="K68" s="283"/>
      <c r="L68" s="286"/>
      <c r="M68" s="286"/>
      <c r="N68" s="286"/>
      <c r="O68" s="286"/>
      <c r="P68" s="286"/>
      <c r="Q68" s="286"/>
      <c r="R68" s="286"/>
      <c r="S68" s="283"/>
      <c r="X68" s="671"/>
      <c r="Y68" s="672"/>
    </row>
    <row r="69" spans="1:25" ht="18" x14ac:dyDescent="0.3">
      <c r="A69" s="46"/>
      <c r="B69" s="58" t="s">
        <v>84</v>
      </c>
      <c r="D69" s="50" t="s">
        <v>84</v>
      </c>
      <c r="E69" s="424"/>
      <c r="F69" s="424"/>
      <c r="G69" s="424"/>
      <c r="H69" s="424"/>
      <c r="I69" s="424"/>
      <c r="J69" s="424"/>
      <c r="K69" s="424"/>
      <c r="L69" s="424"/>
      <c r="O69" s="50" t="s">
        <v>84</v>
      </c>
      <c r="P69" s="3"/>
      <c r="Q69" s="3"/>
      <c r="R69" s="3"/>
      <c r="S69" s="182"/>
      <c r="T69" s="182"/>
      <c r="U69" s="42"/>
      <c r="X69" s="671"/>
      <c r="Y69" s="672"/>
    </row>
    <row r="70" spans="1:25" ht="18" x14ac:dyDescent="0.3">
      <c r="A70" s="46"/>
      <c r="B70" s="423" t="s">
        <v>206</v>
      </c>
      <c r="D70" s="243" t="s">
        <v>205</v>
      </c>
      <c r="E70" s="3"/>
      <c r="F70" s="3"/>
      <c r="G70" s="182"/>
      <c r="H70" s="51"/>
      <c r="I70" s="51"/>
      <c r="J70" s="51"/>
      <c r="K70" s="424"/>
      <c r="L70" s="424"/>
      <c r="O70" s="243" t="s">
        <v>204</v>
      </c>
      <c r="P70" s="54"/>
      <c r="Q70" s="54"/>
      <c r="R70" s="54"/>
      <c r="S70" s="182"/>
      <c r="T70" s="182"/>
      <c r="U70" s="42"/>
      <c r="X70" s="671"/>
      <c r="Y70" s="672"/>
    </row>
    <row r="71" spans="1:25" ht="18" x14ac:dyDescent="0.35">
      <c r="A71" s="46"/>
      <c r="B71" s="59" t="s">
        <v>133</v>
      </c>
      <c r="D71" s="91" t="s">
        <v>198</v>
      </c>
      <c r="E71" s="91"/>
      <c r="F71" s="91"/>
      <c r="G71" s="91"/>
      <c r="H71" s="92"/>
      <c r="I71" s="91"/>
      <c r="J71" s="91"/>
      <c r="K71" s="424"/>
      <c r="L71" s="424"/>
      <c r="O71" s="243" t="s">
        <v>152</v>
      </c>
      <c r="P71" s="54"/>
      <c r="Q71" s="54"/>
      <c r="R71" s="54"/>
      <c r="S71" s="182"/>
      <c r="T71" s="182"/>
      <c r="U71" s="42"/>
      <c r="X71" s="673"/>
      <c r="Y71" s="674"/>
    </row>
    <row r="72" spans="1:25" ht="18" x14ac:dyDescent="0.35">
      <c r="A72" s="46"/>
      <c r="B72" s="59" t="s">
        <v>191</v>
      </c>
      <c r="C72" s="424"/>
      <c r="D72" s="54" t="s">
        <v>190</v>
      </c>
      <c r="E72" s="424"/>
      <c r="F72" s="424"/>
      <c r="G72" s="424"/>
      <c r="H72" s="424"/>
      <c r="I72" s="424"/>
      <c r="J72" s="424"/>
      <c r="K72" s="424"/>
      <c r="L72" s="424"/>
      <c r="M72" s="424"/>
      <c r="N72" s="424"/>
      <c r="O72" s="54" t="s">
        <v>189</v>
      </c>
      <c r="P72" s="182"/>
      <c r="Q72" s="182"/>
      <c r="R72" s="54"/>
      <c r="S72" s="182"/>
      <c r="T72" s="182"/>
      <c r="U72" s="42"/>
      <c r="X72" s="673"/>
      <c r="Y72" s="674"/>
    </row>
    <row r="73" spans="1:25" ht="16.2" customHeight="1" x14ac:dyDescent="0.35">
      <c r="A73" s="46"/>
      <c r="B73" s="60"/>
      <c r="C73" s="424"/>
      <c r="D73" s="424"/>
      <c r="E73" s="424"/>
      <c r="F73" s="424"/>
      <c r="G73" s="424"/>
      <c r="H73" s="424"/>
      <c r="I73" s="424"/>
      <c r="J73" s="424"/>
      <c r="K73" s="424"/>
      <c r="L73" s="54"/>
      <c r="M73" s="182"/>
      <c r="N73" s="182"/>
      <c r="O73" s="182"/>
      <c r="P73" s="51"/>
      <c r="Q73" s="51"/>
      <c r="R73" s="182"/>
      <c r="S73" s="182"/>
      <c r="T73" s="182"/>
      <c r="U73" s="42"/>
      <c r="X73" s="673"/>
      <c r="Y73" s="674"/>
    </row>
    <row r="74" spans="1:25" ht="18" x14ac:dyDescent="0.35">
      <c r="A74" s="46"/>
      <c r="B74" s="58" t="s">
        <v>84</v>
      </c>
      <c r="C74" s="424"/>
      <c r="D74" s="424"/>
      <c r="E74" s="424"/>
      <c r="F74" s="424"/>
      <c r="G74" s="424"/>
      <c r="H74" s="424"/>
      <c r="I74" s="424"/>
      <c r="J74" s="424"/>
      <c r="K74" s="424"/>
      <c r="L74" s="50" t="s">
        <v>84</v>
      </c>
      <c r="M74" s="54"/>
      <c r="N74" s="54"/>
      <c r="O74" s="243"/>
      <c r="P74" s="52"/>
      <c r="Q74" s="52"/>
      <c r="R74" s="51"/>
      <c r="S74" s="182"/>
      <c r="T74" s="182"/>
      <c r="U74" s="5"/>
      <c r="X74" s="673"/>
      <c r="Y74" s="674"/>
    </row>
    <row r="75" spans="1:25" ht="14.4" customHeight="1" x14ac:dyDescent="0.35">
      <c r="A75" s="46"/>
      <c r="B75" s="542" t="s">
        <v>207</v>
      </c>
      <c r="C75" s="543"/>
      <c r="D75" s="424"/>
      <c r="E75" s="424"/>
      <c r="F75" s="424"/>
      <c r="G75" s="424"/>
      <c r="H75" s="424"/>
      <c r="I75" s="424"/>
      <c r="J75" s="424"/>
      <c r="K75" s="424"/>
      <c r="L75" s="542" t="s">
        <v>92</v>
      </c>
      <c r="M75" s="542"/>
      <c r="N75" s="542"/>
      <c r="O75" s="542"/>
      <c r="P75" s="542"/>
      <c r="Q75" s="542"/>
      <c r="R75" s="423"/>
      <c r="S75" s="423"/>
      <c r="T75" s="423"/>
      <c r="U75" s="5"/>
      <c r="X75" s="673"/>
      <c r="Y75" s="674"/>
    </row>
    <row r="76" spans="1:25" ht="18" x14ac:dyDescent="0.3">
      <c r="A76" s="46"/>
      <c r="B76" s="59" t="s">
        <v>153</v>
      </c>
      <c r="C76" s="424"/>
      <c r="D76" s="424"/>
      <c r="E76" s="424"/>
      <c r="F76" s="424"/>
      <c r="G76" s="424"/>
      <c r="H76" s="424"/>
      <c r="I76" s="424"/>
      <c r="J76" s="424"/>
      <c r="K76" s="424"/>
      <c r="L76" s="54" t="s">
        <v>93</v>
      </c>
      <c r="M76" s="54"/>
      <c r="N76" s="54"/>
      <c r="O76" s="54"/>
      <c r="P76" s="423"/>
      <c r="Q76" s="423"/>
      <c r="R76" s="423"/>
      <c r="S76" s="423"/>
      <c r="T76" s="423"/>
      <c r="U76" s="43"/>
      <c r="X76" s="669"/>
      <c r="Y76" s="670"/>
    </row>
    <row r="77" spans="1:25" x14ac:dyDescent="0.3">
      <c r="A77" s="46"/>
      <c r="B77" s="59" t="s">
        <v>192</v>
      </c>
      <c r="C77" s="424"/>
      <c r="D77" s="424"/>
      <c r="E77" s="424"/>
      <c r="F77" s="424"/>
      <c r="G77" s="424"/>
      <c r="H77" s="424"/>
      <c r="I77" s="424"/>
      <c r="J77" s="424"/>
      <c r="K77" s="424"/>
      <c r="L77" s="54" t="s">
        <v>189</v>
      </c>
      <c r="M77" s="182"/>
      <c r="N77" s="182"/>
      <c r="O77" s="43"/>
      <c r="P77" s="54"/>
      <c r="Q77" s="54"/>
      <c r="R77" s="54"/>
      <c r="S77" s="423"/>
      <c r="T77" s="423"/>
      <c r="U77" s="5"/>
      <c r="X77" s="275"/>
      <c r="Y77" s="276"/>
    </row>
    <row r="78" spans="1:25" x14ac:dyDescent="0.3">
      <c r="A78" s="46"/>
      <c r="B78" s="57"/>
      <c r="C78" s="424"/>
      <c r="D78" s="424"/>
      <c r="E78" s="424"/>
      <c r="F78" s="424"/>
      <c r="G78" s="424"/>
      <c r="H78" s="424"/>
      <c r="I78" s="424"/>
      <c r="J78" s="424"/>
      <c r="K78" s="424"/>
      <c r="L78" s="424"/>
      <c r="M78" s="424"/>
      <c r="N78" s="424"/>
      <c r="O78" s="424"/>
      <c r="P78" s="424"/>
      <c r="Q78" s="5"/>
      <c r="R78" s="182"/>
      <c r="S78" s="182"/>
      <c r="T78" s="182"/>
      <c r="U78" s="49"/>
      <c r="X78" s="275"/>
      <c r="Y78" s="276"/>
    </row>
    <row r="79" spans="1:25" x14ac:dyDescent="0.3">
      <c r="A79" s="46"/>
      <c r="B79" s="61"/>
      <c r="C79" s="241"/>
      <c r="D79" s="241"/>
      <c r="E79" s="241"/>
      <c r="F79" s="241"/>
      <c r="G79" s="241"/>
      <c r="H79" s="241"/>
      <c r="I79" s="241"/>
      <c r="J79" s="241"/>
      <c r="K79" s="241"/>
      <c r="L79" s="241"/>
      <c r="M79" s="241"/>
      <c r="N79" s="241"/>
      <c r="O79" s="241"/>
      <c r="P79" s="241"/>
      <c r="Q79" s="241"/>
      <c r="R79" s="46"/>
      <c r="S79" s="46"/>
      <c r="T79" s="46"/>
      <c r="X79" s="275"/>
      <c r="Y79" s="276"/>
    </row>
    <row r="80" spans="1:25" x14ac:dyDescent="0.3">
      <c r="A80" s="46"/>
      <c r="B80" s="6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46"/>
      <c r="S80" s="46"/>
      <c r="T80" s="46"/>
      <c r="X80" s="275"/>
      <c r="Y80" s="276"/>
    </row>
    <row r="81" spans="24:26" x14ac:dyDescent="0.3">
      <c r="X81" s="275"/>
      <c r="Y81" s="276"/>
      <c r="Z81" s="73"/>
    </row>
    <row r="82" spans="24:26" x14ac:dyDescent="0.3">
      <c r="X82" s="275"/>
      <c r="Y82" s="276"/>
    </row>
    <row r="83" spans="24:26" x14ac:dyDescent="0.3">
      <c r="X83" s="275"/>
      <c r="Y83" s="276"/>
    </row>
    <row r="84" spans="24:26" x14ac:dyDescent="0.3">
      <c r="X84" s="275"/>
      <c r="Y84" s="276"/>
    </row>
    <row r="85" spans="24:26" x14ac:dyDescent="0.3">
      <c r="X85" s="275"/>
      <c r="Y85" s="276"/>
    </row>
    <row r="86" spans="24:26" x14ac:dyDescent="0.3">
      <c r="X86" s="275"/>
      <c r="Y86" s="276"/>
    </row>
    <row r="87" spans="24:26" x14ac:dyDescent="0.3">
      <c r="X87" s="275"/>
      <c r="Y87" s="276"/>
    </row>
    <row r="88" spans="24:26" x14ac:dyDescent="0.3">
      <c r="X88" s="275"/>
      <c r="Y88" s="276"/>
    </row>
    <row r="89" spans="24:26" x14ac:dyDescent="0.3">
      <c r="X89" s="275"/>
      <c r="Y89" s="276"/>
    </row>
    <row r="90" spans="24:26" x14ac:dyDescent="0.3">
      <c r="X90" s="275"/>
      <c r="Y90" s="276"/>
    </row>
    <row r="91" spans="24:26" x14ac:dyDescent="0.3">
      <c r="X91" s="275"/>
      <c r="Y91" s="276"/>
    </row>
    <row r="92" spans="24:26" x14ac:dyDescent="0.3">
      <c r="X92" s="275"/>
      <c r="Y92" s="276"/>
    </row>
    <row r="93" spans="24:26" x14ac:dyDescent="0.3">
      <c r="X93" s="275"/>
      <c r="Y93" s="276"/>
    </row>
    <row r="94" spans="24:26" x14ac:dyDescent="0.3">
      <c r="X94" s="275"/>
      <c r="Y94" s="276"/>
    </row>
    <row r="95" spans="24:26" x14ac:dyDescent="0.3">
      <c r="X95" s="275"/>
      <c r="Y95" s="276"/>
    </row>
    <row r="96" spans="24:26" x14ac:dyDescent="0.3">
      <c r="X96" s="275"/>
      <c r="Y96" s="276"/>
    </row>
    <row r="97" spans="24:25" x14ac:dyDescent="0.3">
      <c r="X97" s="275"/>
      <c r="Y97" s="276"/>
    </row>
    <row r="98" spans="24:25" x14ac:dyDescent="0.3">
      <c r="X98" s="275"/>
      <c r="Y98" s="276"/>
    </row>
    <row r="99" spans="24:25" x14ac:dyDescent="0.3">
      <c r="X99" s="275"/>
      <c r="Y99" s="276"/>
    </row>
    <row r="100" spans="24:25" x14ac:dyDescent="0.3">
      <c r="X100" s="275"/>
      <c r="Y100" s="276"/>
    </row>
    <row r="101" spans="24:25" x14ac:dyDescent="0.3">
      <c r="X101" s="275"/>
      <c r="Y101" s="276"/>
    </row>
    <row r="102" spans="24:25" x14ac:dyDescent="0.3">
      <c r="X102" s="275"/>
      <c r="Y102" s="276"/>
    </row>
    <row r="103" spans="24:25" x14ac:dyDescent="0.3">
      <c r="X103" s="275"/>
      <c r="Y103" s="276"/>
    </row>
    <row r="104" spans="24:25" x14ac:dyDescent="0.3">
      <c r="X104" s="275"/>
      <c r="Y104" s="276"/>
    </row>
    <row r="105" spans="24:25" x14ac:dyDescent="0.3">
      <c r="X105" s="275"/>
      <c r="Y105" s="276"/>
    </row>
    <row r="106" spans="24:25" x14ac:dyDescent="0.3">
      <c r="X106" s="275"/>
      <c r="Y106" s="276"/>
    </row>
    <row r="107" spans="24:25" x14ac:dyDescent="0.3">
      <c r="X107" s="275"/>
      <c r="Y107" s="276"/>
    </row>
    <row r="108" spans="24:25" x14ac:dyDescent="0.3">
      <c r="X108" s="275"/>
      <c r="Y108" s="276"/>
    </row>
    <row r="109" spans="24:25" x14ac:dyDescent="0.3">
      <c r="X109" s="275"/>
      <c r="Y109" s="276"/>
    </row>
    <row r="110" spans="24:25" x14ac:dyDescent="0.3">
      <c r="X110" s="275"/>
      <c r="Y110" s="276"/>
    </row>
    <row r="111" spans="24:25" x14ac:dyDescent="0.3">
      <c r="X111" s="275"/>
      <c r="Y111" s="276"/>
    </row>
    <row r="112" spans="24:25" x14ac:dyDescent="0.3">
      <c r="X112" s="275"/>
      <c r="Y112" s="276"/>
    </row>
    <row r="113" spans="24:25" x14ac:dyDescent="0.3">
      <c r="X113" s="275"/>
      <c r="Y113" s="276"/>
    </row>
    <row r="114" spans="24:25" x14ac:dyDescent="0.3">
      <c r="X114" s="275"/>
      <c r="Y114" s="276"/>
    </row>
  </sheetData>
  <mergeCells count="54">
    <mergeCell ref="B75:C75"/>
    <mergeCell ref="L75:Q75"/>
    <mergeCell ref="A64:S64"/>
    <mergeCell ref="E65:I65"/>
    <mergeCell ref="M65:R65"/>
    <mergeCell ref="E66:I66"/>
    <mergeCell ref="M66:R66"/>
    <mergeCell ref="E67:I67"/>
    <mergeCell ref="M67:R67"/>
    <mergeCell ref="C56:U56"/>
    <mergeCell ref="C58:M58"/>
    <mergeCell ref="C59:M59"/>
    <mergeCell ref="C60:M60"/>
    <mergeCell ref="C61:M61"/>
    <mergeCell ref="C62:M62"/>
    <mergeCell ref="A25:U25"/>
    <mergeCell ref="A48:B48"/>
    <mergeCell ref="A49:U49"/>
    <mergeCell ref="B50:B53"/>
    <mergeCell ref="A54:B54"/>
    <mergeCell ref="A55:B55"/>
    <mergeCell ref="N8:O8"/>
    <mergeCell ref="A9:U9"/>
    <mergeCell ref="Y9:Y10"/>
    <mergeCell ref="A10:U10"/>
    <mergeCell ref="A23:B23"/>
    <mergeCell ref="A24:U24"/>
    <mergeCell ref="T3:U3"/>
    <mergeCell ref="E4:E7"/>
    <mergeCell ref="F4:F7"/>
    <mergeCell ref="I4:I7"/>
    <mergeCell ref="J4:J7"/>
    <mergeCell ref="K4:M4"/>
    <mergeCell ref="P4:U4"/>
    <mergeCell ref="K5:K7"/>
    <mergeCell ref="L5:L7"/>
    <mergeCell ref="M5:M7"/>
    <mergeCell ref="H3:H7"/>
    <mergeCell ref="I3:M3"/>
    <mergeCell ref="N3:N7"/>
    <mergeCell ref="O3:O7"/>
    <mergeCell ref="P3:Q3"/>
    <mergeCell ref="R3:S3"/>
    <mergeCell ref="P6:U6"/>
    <mergeCell ref="A1:U1"/>
    <mergeCell ref="A2:A7"/>
    <mergeCell ref="B2:B7"/>
    <mergeCell ref="C2:F2"/>
    <mergeCell ref="G2:G7"/>
    <mergeCell ref="H2:O2"/>
    <mergeCell ref="P2:U2"/>
    <mergeCell ref="C3:C7"/>
    <mergeCell ref="D3:D7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Титулка ФМБ</vt:lpstr>
      <vt:lpstr>фаховий молодший бакалавр</vt:lpstr>
      <vt:lpstr>Титул ЗФН</vt:lpstr>
      <vt:lpstr>НП ЗФН</vt:lpstr>
      <vt:lpstr>Титул ДУАЛЬНА</vt:lpstr>
      <vt:lpstr>НП ДУАЛЬНА</vt:lpstr>
      <vt:lpstr>'фаховий молодший бакалавр'!Область_друку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2025-03-07T09:23:38Z</cp:lastPrinted>
  <dcterms:created xsi:type="dcterms:W3CDTF">2020-07-08T11:27:00Z</dcterms:created>
  <dcterms:modified xsi:type="dcterms:W3CDTF">2026-06-10T18:53:53Z</dcterms:modified>
</cp:coreProperties>
</file>